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žné príjmy" sheetId="1" state="visible" r:id="rId3"/>
    <sheet name="bežné výdavky" sheetId="2" state="visible" r:id="rId4"/>
    <sheet name="Kapitálové príjmy" sheetId="3" state="visible" r:id="rId5"/>
    <sheet name="Kapitálové výdavky" sheetId="4" state="visible" r:id="rId6"/>
    <sheet name="Fin operácie - príjmy" sheetId="5" state="visible" r:id="rId7"/>
    <sheet name="Finančné operácie - výdavky" sheetId="6" state="visible" r:id="rId8"/>
    <sheet name="HOSP." sheetId="7" state="visible" r:id="rId9"/>
    <sheet name="Zdroje krytia" sheetId="8" state="visible" r:id="rId10"/>
    <sheet name="investičný fond" sheetId="9" state="visible" r:id="rId11"/>
    <sheet name="dlhodobý úver 2025" sheetId="10" state="visible" r:id="rId1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<sst xmlns="http://schemas.openxmlformats.org/spreadsheetml/2006/main" count="811" uniqueCount="464">
  <si>
    <t xml:space="preserve">Bežné príjmy</t>
  </si>
  <si>
    <t xml:space="preserve">Kategória</t>
  </si>
  <si>
    <t xml:space="preserve">Položka</t>
  </si>
  <si>
    <t xml:space="preserve">U k a z o v a t e ľ</t>
  </si>
  <si>
    <t xml:space="preserve">čerpanie k 31.12.2006</t>
  </si>
  <si>
    <t xml:space="preserve">čerpanie k 31.12.2007</t>
  </si>
  <si>
    <t xml:space="preserve">čerpanie k 31.12.2008</t>
  </si>
  <si>
    <t xml:space="preserve">čerpanie k 31.12.2009</t>
  </si>
  <si>
    <t xml:space="preserve">čerpanie k 31.12.2010</t>
  </si>
  <si>
    <t xml:space="preserve">Čerpanie rozpočtu 2011</t>
  </si>
  <si>
    <t xml:space="preserve">Čerpanie rozpočtu 2012</t>
  </si>
  <si>
    <t xml:space="preserve">Čerpanie rozpočtu 2013</t>
  </si>
  <si>
    <t xml:space="preserve">Čerpanie rozpočtu 2014</t>
  </si>
  <si>
    <t xml:space="preserve">Čerpanie rozpočtu 2015</t>
  </si>
  <si>
    <t xml:space="preserve">Čerpanie rozpočtu 2016</t>
  </si>
  <si>
    <t xml:space="preserve">Čerpanie rozpočtu 2017</t>
  </si>
  <si>
    <t xml:space="preserve">Čerpanie rozpočtu 2018</t>
  </si>
  <si>
    <t xml:space="preserve">Čerpanie rozpočtu 2019</t>
  </si>
  <si>
    <t xml:space="preserve">Čerpanie rozpočtu 2020</t>
  </si>
  <si>
    <t xml:space="preserve">Čerpanie rozpočtu 2021</t>
  </si>
  <si>
    <t xml:space="preserve">Čerpanie rozpočtu 2022</t>
  </si>
  <si>
    <t xml:space="preserve">Čerpanie rozpočtu 2023</t>
  </si>
  <si>
    <t xml:space="preserve">Predpoklad  2024</t>
  </si>
  <si>
    <t xml:space="preserve">Rozpočet 2025</t>
  </si>
  <si>
    <t xml:space="preserve">zmena č.1</t>
  </si>
  <si>
    <t xml:space="preserve">Upravený rozpočet</t>
  </si>
  <si>
    <t xml:space="preserve">b</t>
  </si>
  <si>
    <t xml:space="preserve">Daňové príjmy</t>
  </si>
  <si>
    <t xml:space="preserve">dane z príj.,ziskov kapitalového majetku</t>
  </si>
  <si>
    <t xml:space="preserve">Výnos dane z príjmov poukázaný územnej samospráve</t>
  </si>
  <si>
    <t xml:space="preserve">a</t>
  </si>
  <si>
    <t xml:space="preserve">c</t>
  </si>
  <si>
    <t xml:space="preserve">d</t>
  </si>
  <si>
    <t xml:space="preserve">Dane z majetku</t>
  </si>
  <si>
    <t xml:space="preserve">daň z nehnuteľnosti</t>
  </si>
  <si>
    <t xml:space="preserve">    - z pozemkov</t>
  </si>
  <si>
    <t xml:space="preserve">    - zo stavieb</t>
  </si>
  <si>
    <t xml:space="preserve">    - z bytov</t>
  </si>
  <si>
    <t xml:space="preserve">Domáce dane na tovary a služby</t>
  </si>
  <si>
    <t xml:space="preserve">dane za špecifické služby</t>
  </si>
  <si>
    <t xml:space="preserve">Za psa FO a PO</t>
  </si>
  <si>
    <t xml:space="preserve">Za zábavné hracie prístroje</t>
  </si>
  <si>
    <t xml:space="preserve">Za predajné automaty</t>
  </si>
  <si>
    <t xml:space="preserve">Daň za ubytovanie</t>
  </si>
  <si>
    <t xml:space="preserve">Za záber VP </t>
  </si>
  <si>
    <t xml:space="preserve">Príjem za TKO FO</t>
  </si>
  <si>
    <t xml:space="preserve">Príjem za TKO PO</t>
  </si>
  <si>
    <t xml:space="preserve">Nedaňové príjmy</t>
  </si>
  <si>
    <t xml:space="preserve">príjmy z podnikania a vlastníctva majetku</t>
  </si>
  <si>
    <t xml:space="preserve"> </t>
  </si>
  <si>
    <t xml:space="preserve">Dividendy</t>
  </si>
  <si>
    <t xml:space="preserve">Odvod zisku Staveb.prevádzkareň s.r.o</t>
  </si>
  <si>
    <t xml:space="preserve">Odvod zo zisku Lesy mesta Levoča</t>
  </si>
  <si>
    <t xml:space="preserve"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</si>
  <si>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</si>
  <si>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</si>
  <si>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</si>
  <si>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</si>
  <si>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</si>
  <si>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</si>
  <si>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 xml:space="preserve">administra .a iné popl. a platby z toho:</t>
  </si>
  <si>
    <t xml:space="preserve"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</si>
  <si>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</si>
  <si>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</si>
  <si>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</si>
  <si>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 xml:space="preserve">Poplatky a platby z nepr. a náh.pr.služ.</t>
  </si>
  <si>
    <t xml:space="preserve">Príjem za opatrovateľskú službu</t>
  </si>
  <si>
    <t xml:space="preserve">Za propagáciu</t>
  </si>
  <si>
    <t xml:space="preserve">Obce TKO</t>
  </si>
  <si>
    <t xml:space="preserve">Za stravné v Jedálni-šek</t>
  </si>
  <si>
    <t xml:space="preserve">Potraviny - jedáleň</t>
  </si>
  <si>
    <t xml:space="preserve">Potraviny - školské jedálne</t>
  </si>
  <si>
    <t xml:space="preserve">Za stravné ostatné -zamestnanci</t>
  </si>
  <si>
    <t xml:space="preserve">Príjem za  Detské Jasle</t>
  </si>
  <si>
    <t xml:space="preserve">Bytové priestory</t>
  </si>
  <si>
    <t xml:space="preserve">Nebytové priestory</t>
  </si>
  <si>
    <t xml:space="preserve">Za predaj tovarov a služieb</t>
  </si>
  <si>
    <t xml:space="preserve">Školné</t>
  </si>
  <si>
    <t xml:space="preserve">Ďalšie admin.a iné poplatky a platby</t>
  </si>
  <si>
    <t xml:space="preserve">     za znečistenie ovzdušia</t>
  </si>
  <si>
    <t xml:space="preserve">Úroky z domac.úverov, pôžič. a vkladov</t>
  </si>
  <si>
    <t xml:space="preserve">Uroky z účtov finančného hospodárenia</t>
  </si>
  <si>
    <t xml:space="preserve">Iné nedaňové príjmy</t>
  </si>
  <si>
    <t xml:space="preserve">Odvod z výťažku 5%</t>
  </si>
  <si>
    <t xml:space="preserve">Poistné</t>
  </si>
  <si>
    <t xml:space="preserve">0,5% - výťažok z lotérie</t>
  </si>
  <si>
    <t xml:space="preserve">Ostatné  - obce zmluva TKO</t>
  </si>
  <si>
    <t xml:space="preserve">Granty a transfery</t>
  </si>
  <si>
    <t xml:space="preserve">Tuzemské bežné granty a transfery</t>
  </si>
  <si>
    <t xml:space="preserve">Granty</t>
  </si>
  <si>
    <t xml:space="preserve">Dar "Dni Majstra Pavla" </t>
  </si>
  <si>
    <t xml:space="preserve">Transfery na rovnakej úrovni</t>
  </si>
  <si>
    <t xml:space="preserve">Transfer na matričnú činnosť</t>
  </si>
  <si>
    <t xml:space="preserve">Transfer na školstvo</t>
  </si>
  <si>
    <t xml:space="preserve">Transfer na stavebný úrad</t>
  </si>
  <si>
    <t xml:space="preserve">Transfer na školský úrad</t>
  </si>
  <si>
    <t xml:space="preserve">Transfer na ŠFRB</t>
  </si>
  <si>
    <t xml:space="preserve">Transfer na prídavky na deti</t>
  </si>
  <si>
    <t xml:space="preserve">Transfer na dávku v hmotnej núdzi</t>
  </si>
  <si>
    <t xml:space="preserve">Transfer na aktivačnú činnosť</t>
  </si>
  <si>
    <t xml:space="preserve">Transfer KÚCD a PK</t>
  </si>
  <si>
    <t xml:space="preserve">Ochrana životného prostredia</t>
  </si>
  <si>
    <t xml:space="preserve">Komunitná a terénna sociálna práca</t>
  </si>
  <si>
    <t xml:space="preserve">Transfer REGOB</t>
  </si>
  <si>
    <t xml:space="preserve">Vojnové hroby</t>
  </si>
  <si>
    <t xml:space="preserve">Chránené dielne</t>
  </si>
  <si>
    <t xml:space="preserve">Miestna občianska poriadková služba </t>
  </si>
  <si>
    <t xml:space="preserve">MK Kostol sv. Jakuba</t>
  </si>
  <si>
    <t xml:space="preserve">Dotácia cesty</t>
  </si>
  <si>
    <t xml:space="preserve">Modernizácia zberného dvora</t>
  </si>
  <si>
    <t xml:space="preserve">NMP č.43,51</t>
  </si>
  <si>
    <t xml:space="preserve">Akčný plán</t>
  </si>
  <si>
    <t xml:space="preserve">MK Oprava parkanového múru</t>
  </si>
  <si>
    <t xml:space="preserve">Osobitný príjemca </t>
  </si>
  <si>
    <t xml:space="preserve">Osobitný príjemca - mesto</t>
  </si>
  <si>
    <t xml:space="preserve">Karpatské klim. mestečká </t>
  </si>
  <si>
    <t xml:space="preserve">Dotácia ŠR - školstvo</t>
  </si>
  <si>
    <t xml:space="preserve">MK Radnica a zvonica NMP č.2</t>
  </si>
  <si>
    <t xml:space="preserve">vzdelávanie seniorov </t>
  </si>
  <si>
    <t xml:space="preserve">Kultúra- puto spájajúce obyvateľov vidieka </t>
  </si>
  <si>
    <t xml:space="preserve">Prestavba NMP - I.etapa - Exter. manaž.</t>
  </si>
  <si>
    <t xml:space="preserve">Rekultivácia skládky - Dlhé Stráže (02..)</t>
  </si>
  <si>
    <t xml:space="preserve">opatrovateľska služba</t>
  </si>
  <si>
    <t xml:space="preserve">ostatné</t>
  </si>
  <si>
    <t xml:space="preserve">Zahraničné granty</t>
  </si>
  <si>
    <t xml:space="preserve">Bežné</t>
  </si>
  <si>
    <t xml:space="preserve">Bežné príjmy celkom</t>
  </si>
  <si>
    <t xml:space="preserve">Bežné výdavky</t>
  </si>
  <si>
    <t xml:space="preserve">Funkčná klasifikácia</t>
  </si>
  <si>
    <t xml:space="preserve">Ukazovateľ</t>
  </si>
  <si>
    <t xml:space="preserve">Čerpanie rozpočtu 2006</t>
  </si>
  <si>
    <t xml:space="preserve">Čerpanie rozpočtu 2007</t>
  </si>
  <si>
    <t xml:space="preserve">Čerpanie rozpočtu 2008</t>
  </si>
  <si>
    <t xml:space="preserve">Čerpanie rozpočtu 2009</t>
  </si>
  <si>
    <t xml:space="preserve">Čerpanie rozpočtu 2010</t>
  </si>
  <si>
    <t xml:space="preserve">01.1.1.</t>
  </si>
  <si>
    <t xml:space="preserve">Výdavky verejnej správy, finančná a rozp.</t>
  </si>
  <si>
    <t xml:space="preserve">mzdy</t>
  </si>
  <si>
    <t xml:space="preserve">poistné</t>
  </si>
  <si>
    <t xml:space="preserve">tovary a služby</t>
  </si>
  <si>
    <t xml:space="preserve">bežné transfery</t>
  </si>
  <si>
    <t xml:space="preserve">01.1.2</t>
  </si>
  <si>
    <t xml:space="preserve">Finanč.a rozpočt.oblasť </t>
  </si>
  <si>
    <t xml:space="preserve">Auditorská činnosť</t>
  </si>
  <si>
    <t xml:space="preserve">Poplatky banke</t>
  </si>
  <si>
    <t xml:space="preserve">Daň z príjmu</t>
  </si>
  <si>
    <t xml:space="preserve">01.3.3</t>
  </si>
  <si>
    <t xml:space="preserve">Iné všeobecné služby-matrika</t>
  </si>
  <si>
    <t xml:space="preserve">01.6.0</t>
  </si>
  <si>
    <t xml:space="preserve">REGOB</t>
  </si>
  <si>
    <t xml:space="preserve">voľby</t>
  </si>
  <si>
    <t xml:space="preserve">01.7.0</t>
  </si>
  <si>
    <t xml:space="preserve">Transakcie verejného dlhu</t>
  </si>
  <si>
    <t xml:space="preserve">Splátka úrokov bankám</t>
  </si>
  <si>
    <t xml:space="preserve">02.2.0.</t>
  </si>
  <si>
    <t xml:space="preserve">Vojenská obrana</t>
  </si>
  <si>
    <t xml:space="preserve">Civilná ochrana</t>
  </si>
  <si>
    <t xml:space="preserve">03.1.0</t>
  </si>
  <si>
    <t xml:space="preserve">Policajné služby-mestská polícia</t>
  </si>
  <si>
    <t xml:space="preserve">03.2.0</t>
  </si>
  <si>
    <t xml:space="preserve">Požiarna ochrana</t>
  </si>
  <si>
    <t xml:space="preserve">Požiarná ochrana</t>
  </si>
  <si>
    <t xml:space="preserve">04.1.2.</t>
  </si>
  <si>
    <t xml:space="preserve">Aktivačná činnosť - koordinátori</t>
  </si>
  <si>
    <t xml:space="preserve">04.2.1</t>
  </si>
  <si>
    <t xml:space="preserve">Veterinárna oblasť</t>
  </si>
  <si>
    <t xml:space="preserve">Veterinár. oblasť /odchyt  psov/</t>
  </si>
  <si>
    <t xml:space="preserve">04.4.3</t>
  </si>
  <si>
    <t xml:space="preserve">Stavebný úrad</t>
  </si>
  <si>
    <t xml:space="preserve">Meštiansky dom, NMP 43</t>
  </si>
  <si>
    <t xml:space="preserve">Meštiansky dom, NMP 51</t>
  </si>
  <si>
    <t xml:space="preserve">04.5.1</t>
  </si>
  <si>
    <t xml:space="preserve">Doprava</t>
  </si>
  <si>
    <t xml:space="preserve">Údržba ciest - Technické služby</t>
  </si>
  <si>
    <t xml:space="preserve">Zrážková voda - TS</t>
  </si>
  <si>
    <t xml:space="preserve">Dopravné značenie</t>
  </si>
  <si>
    <t xml:space="preserve">Parkovné</t>
  </si>
  <si>
    <t xml:space="preserve">Cestná doprava / transfer SAD /</t>
  </si>
  <si>
    <t xml:space="preserve">04.7.3</t>
  </si>
  <si>
    <t xml:space="preserve">Cestovný ruch</t>
  </si>
  <si>
    <t xml:space="preserve">Informačná kancelária </t>
  </si>
  <si>
    <t xml:space="preserve">Propagácia, reklama a inzercia</t>
  </si>
  <si>
    <t xml:space="preserve">Projekt - rozvoj turizmu v regióne</t>
  </si>
  <si>
    <t xml:space="preserve">UNESCO</t>
  </si>
  <si>
    <t xml:space="preserve">Partnerské mestá</t>
  </si>
  <si>
    <t xml:space="preserve">Slovenské kráľovské mestá</t>
  </si>
  <si>
    <t xml:space="preserve">členské </t>
  </si>
  <si>
    <t xml:space="preserve">Medzinárodný zraz turistov</t>
  </si>
  <si>
    <t xml:space="preserve">Značenie Levočské vrchy</t>
  </si>
  <si>
    <t xml:space="preserve">Lyžiarske trate</t>
  </si>
  <si>
    <t xml:space="preserve">04.9.0</t>
  </si>
  <si>
    <t xml:space="preserve">Chránená dielňa</t>
  </si>
  <si>
    <t xml:space="preserve">05.1.0</t>
  </si>
  <si>
    <t xml:space="preserve">Nakladanie s odpadmi</t>
  </si>
  <si>
    <t xml:space="preserve">Tranfer na Technické služby</t>
  </si>
  <si>
    <t xml:space="preserve">630</t>
  </si>
  <si>
    <t xml:space="preserve">ČOV, parkoviská - stočné</t>
  </si>
  <si>
    <t xml:space="preserve">Analýza súčasného stavu</t>
  </si>
  <si>
    <t xml:space="preserve">05.2.0</t>
  </si>
  <si>
    <t xml:space="preserve">Nakladanie s odpadovými vodami</t>
  </si>
  <si>
    <t xml:space="preserve">0</t>
  </si>
  <si>
    <t xml:space="preserve">05.4.0</t>
  </si>
  <si>
    <t xml:space="preserve">Životné prostredie </t>
  </si>
  <si>
    <t xml:space="preserve">Protipovodňové aktivity</t>
  </si>
  <si>
    <t xml:space="preserve">06.1.0</t>
  </si>
  <si>
    <t xml:space="preserve">Štátny fond rozvoja bývania</t>
  </si>
  <si>
    <t xml:space="preserve">06.2.0</t>
  </si>
  <si>
    <t xml:space="preserve">Rozvoj obcí</t>
  </si>
  <si>
    <t xml:space="preserve">Kostol sv. Jakuba</t>
  </si>
  <si>
    <t xml:space="preserve">obnova oddychovej zóny Schiessplatz</t>
  </si>
  <si>
    <t xml:space="preserve">oddychová zóna</t>
  </si>
  <si>
    <t xml:space="preserve">modernizácia verejných priestranstiev</t>
  </si>
  <si>
    <t xml:space="preserve">úprava verejných priestranstiev</t>
  </si>
  <si>
    <t xml:space="preserve">Strelecká bašta</t>
  </si>
  <si>
    <t xml:space="preserve">Hradobný múr</t>
  </si>
  <si>
    <t xml:space="preserve">Obnova hradobného múru</t>
  </si>
  <si>
    <t xml:space="preserve">Prestavba NMP I. etapa </t>
  </si>
  <si>
    <t xml:space="preserve">Znalecký posudok </t>
  </si>
  <si>
    <t xml:space="preserve">projekty</t>
  </si>
  <si>
    <t xml:space="preserve">Štúrová ulica</t>
  </si>
  <si>
    <t xml:space="preserve">územný plán</t>
  </si>
  <si>
    <t xml:space="preserve">Hnedý priemyselný park</t>
  </si>
  <si>
    <t xml:space="preserve">Verejná zeleň - Technické služby</t>
  </si>
  <si>
    <t xml:space="preserve">06.3.0</t>
  </si>
  <si>
    <t xml:space="preserve">Zásobovanie vodou</t>
  </si>
  <si>
    <t xml:space="preserve">Voda - Lev.Lúky</t>
  </si>
  <si>
    <t xml:space="preserve">06.4.0</t>
  </si>
  <si>
    <t xml:space="preserve">Verejné osvetlenie</t>
  </si>
  <si>
    <t xml:space="preserve">Oprava VO</t>
  </si>
  <si>
    <t xml:space="preserve">Technické služby</t>
  </si>
  <si>
    <t xml:space="preserve">06.6.0</t>
  </si>
  <si>
    <t xml:space="preserve">Bývanie a občianska vybavenosť</t>
  </si>
  <si>
    <t xml:space="preserve">Vodná nádrž Levoča</t>
  </si>
  <si>
    <t xml:space="preserve">NMP 2 Radnica otvorená komunitám</t>
  </si>
  <si>
    <t xml:space="preserve">Radnica s areálom na NMP č.2</t>
  </si>
  <si>
    <t xml:space="preserve">Revitalizácia amfiteátra v Levoči </t>
  </si>
  <si>
    <t xml:space="preserve">Menhardská brána</t>
  </si>
  <si>
    <t xml:space="preserve">07.4.0</t>
  </si>
  <si>
    <t xml:space="preserve">Ochrana, podpora a rozvoj ver.zdravia</t>
  </si>
  <si>
    <t xml:space="preserve">Covid - výdavky</t>
  </si>
  <si>
    <t xml:space="preserve">08.1.0</t>
  </si>
  <si>
    <t xml:space="preserve">Transfery pre šport a telovýchovu</t>
  </si>
  <si>
    <t xml:space="preserve">Transfer pre TS </t>
  </si>
  <si>
    <t xml:space="preserve">Nájom TS</t>
  </si>
  <si>
    <t xml:space="preserve">Bežecký areál - dotácia</t>
  </si>
  <si>
    <t xml:space="preserve">Ostat.trans.pre šport a telových.</t>
  </si>
  <si>
    <t xml:space="preserve">08.2.0</t>
  </si>
  <si>
    <t xml:space="preserve">Kultúrne služby</t>
  </si>
  <si>
    <t xml:space="preserve">Náklady na obradné siene / APO/</t>
  </si>
  <si>
    <t xml:space="preserve">Dni Majstra Pavla </t>
  </si>
  <si>
    <t xml:space="preserve">Dni Majstra Pavla - MsKS</t>
  </si>
  <si>
    <t xml:space="preserve">ostatné kultúrne podujatia</t>
  </si>
  <si>
    <t xml:space="preserve">Ostatné transfery na  kultúru</t>
  </si>
  <si>
    <t xml:space="preserve">OZ Levočan</t>
  </si>
  <si>
    <t xml:space="preserve">Transfery na  kultúru - FS Levočan</t>
  </si>
  <si>
    <t xml:space="preserve">kultúrno - spoločenské aktivíty</t>
  </si>
  <si>
    <t xml:space="preserve">Transfer pre MsKS</t>
  </si>
  <si>
    <t xml:space="preserve">Divadlo - MsKS</t>
  </si>
  <si>
    <t xml:space="preserve">MsKS - oprava podlahy(kongres. sála)</t>
  </si>
  <si>
    <t xml:space="preserve">Knižnica - MsKS</t>
  </si>
  <si>
    <t xml:space="preserve">Galéria - MsKS</t>
  </si>
  <si>
    <t xml:space="preserve">Kino - MsKS</t>
  </si>
  <si>
    <t xml:space="preserve">08.3.0.</t>
  </si>
  <si>
    <t xml:space="preserve">Vysielacie a vydavateľské služby </t>
  </si>
  <si>
    <t xml:space="preserve">Vysielanie mestskej televízie</t>
  </si>
  <si>
    <t xml:space="preserve">LIM</t>
  </si>
  <si>
    <t xml:space="preserve">08.4.0</t>
  </si>
  <si>
    <t xml:space="preserve">Náboženské a iné spoločenské služby</t>
  </si>
  <si>
    <t xml:space="preserve">Transfer pre členské ZMOS a ostatné</t>
  </si>
  <si>
    <t xml:space="preserve">Vojnové hroby TS</t>
  </si>
  <si>
    <t xml:space="preserve">Technické služby-cint. služby</t>
  </si>
  <si>
    <t xml:space="preserve">Transfer pre ostat. spol. služby</t>
  </si>
  <si>
    <t xml:space="preserve">09.</t>
  </si>
  <si>
    <t xml:space="preserve">Školstvo</t>
  </si>
  <si>
    <t xml:space="preserve">Školský úrad</t>
  </si>
  <si>
    <t xml:space="preserve">Rozpočet školstva</t>
  </si>
  <si>
    <t xml:space="preserve">Náklady na školstvo-prenes. výkon</t>
  </si>
  <si>
    <t xml:space="preserve">Náklady na školstvo-originál. výkon</t>
  </si>
  <si>
    <t xml:space="preserve">Projekty - školy</t>
  </si>
  <si>
    <t xml:space="preserve">Voľnočasové aktivity CVČ</t>
  </si>
  <si>
    <t xml:space="preserve">ZUŠ Levoča </t>
  </si>
  <si>
    <t xml:space="preserve">ZŠ Francisciho - udržba</t>
  </si>
  <si>
    <t xml:space="preserve">Materské školy</t>
  </si>
  <si>
    <t xml:space="preserve">Neštátne školstvo</t>
  </si>
  <si>
    <t xml:space="preserve">09.6.0.</t>
  </si>
  <si>
    <t xml:space="preserve">Náklady na  stredisko služieb škole</t>
  </si>
  <si>
    <t xml:space="preserve">odchodné, odstupné, nemocenské</t>
  </si>
  <si>
    <t xml:space="preserve">10.2.0.</t>
  </si>
  <si>
    <t xml:space="preserve">Zariadenia sociálnych služieb - staroba</t>
  </si>
  <si>
    <t xml:space="preserve">Náklady na jedáleň</t>
  </si>
  <si>
    <t xml:space="preserve">Náklady na Klub dôchodcov</t>
  </si>
  <si>
    <t xml:space="preserve">Ďalšie služby - opatrovateľská služba</t>
  </si>
  <si>
    <t xml:space="preserve">zariadenie opatrovateľ.služby</t>
  </si>
  <si>
    <t xml:space="preserve">10.4.0.</t>
  </si>
  <si>
    <t xml:space="preserve">Detské jasle</t>
  </si>
  <si>
    <t xml:space="preserve">10.7.0.</t>
  </si>
  <si>
    <t xml:space="preserve">Prísp. neštát. subjekt.- pomoc občanom v hmotnej a sociálnej núdzi</t>
  </si>
  <si>
    <t xml:space="preserve">Terénna soc. Práca, komunitná práca</t>
  </si>
  <si>
    <t xml:space="preserve">Prídavky na deti</t>
  </si>
  <si>
    <t xml:space="preserve">Potravinová pomoc</t>
  </si>
  <si>
    <t xml:space="preserve">Stravovanie HMNU</t>
  </si>
  <si>
    <t xml:space="preserve">Osobitný príjemca -mesto</t>
  </si>
  <si>
    <t xml:space="preserve">Školské potreby - HMNU</t>
  </si>
  <si>
    <t xml:space="preserve">Jednorazová dávka primator</t>
  </si>
  <si>
    <t xml:space="preserve">Rozpočet bež. výdavky celkom</t>
  </si>
  <si>
    <t xml:space="preserve">Kapitálové príjmy</t>
  </si>
  <si>
    <t xml:space="preserve">kapitalové príjmy </t>
  </si>
  <si>
    <t xml:space="preserve">Príjem z predaja kapitálových aktív</t>
  </si>
  <si>
    <r>
      <rPr>
        <b val="true"/>
        <sz val="10"/>
        <rFont val="Arial CE"/>
        <family val="2"/>
        <charset val="238"/>
      </rP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</si>
  <si>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</si>
  <si>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</si>
  <si>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 xml:space="preserve">Príjem z predaja pozemkov</t>
  </si>
  <si>
    <t xml:space="preserve">z pozemkov</t>
  </si>
  <si>
    <t xml:space="preserve">Levočská Dolina (Suchý)</t>
  </si>
  <si>
    <t xml:space="preserve">ul. V. Greschika – garáže</t>
  </si>
  <si>
    <t xml:space="preserve">Levočské Lúky majetkoprávne vysp.</t>
  </si>
  <si>
    <t xml:space="preserve">ostatné príjmy</t>
  </si>
  <si>
    <t xml:space="preserve">Kapitalové granty a transfery</t>
  </si>
  <si>
    <t xml:space="preserve">rek.a moder. MK s prítomnosťou MRK</t>
  </si>
  <si>
    <t xml:space="preserve">rek. severozápadnej radiály - staveb. práce </t>
  </si>
  <si>
    <t xml:space="preserve">rek. severozápadnej radiály - staveb. dozor </t>
  </si>
  <si>
    <t xml:space="preserve">cyklochodník III.etapa</t>
  </si>
  <si>
    <t xml:space="preserve">Dom meštiansky na NMP č.47 - obnova objektu</t>
  </si>
  <si>
    <t xml:space="preserve">Výsatavba elektronabíjacích staníc</t>
  </si>
  <si>
    <t xml:space="preserve">Výstavba kontajnerových stojísk</t>
  </si>
  <si>
    <t xml:space="preserve">Výstavba bytových domov</t>
  </si>
  <si>
    <t xml:space="preserve">Výstavba bytových domov - tech. infraštruktúra</t>
  </si>
  <si>
    <t xml:space="preserve">Výstavba bytových domov - PD</t>
  </si>
  <si>
    <t xml:space="preserve">Ihrisko pre každého -  sídl. Pod vinicou</t>
  </si>
  <si>
    <t xml:space="preserve">Rekonštrukcia multifunkčného ihriska ZŠ G. Haina</t>
  </si>
  <si>
    <t xml:space="preserve">Kapitálové</t>
  </si>
  <si>
    <t xml:space="preserve">Karpatské klim. mestečká</t>
  </si>
  <si>
    <t xml:space="preserve">Kapitalové príjmy celkom</t>
  </si>
  <si>
    <t xml:space="preserve">Výdavky kapitálového rozpočtu</t>
  </si>
  <si>
    <t xml:space="preserve">Rozpočet 2015</t>
  </si>
  <si>
    <t xml:space="preserve">Predpoklad 2024</t>
  </si>
  <si>
    <t xml:space="preserve">Verejná správa</t>
  </si>
  <si>
    <t xml:space="preserve">Policajné služby</t>
  </si>
  <si>
    <t xml:space="preserve">kamera</t>
  </si>
  <si>
    <t xml:space="preserve">server</t>
  </si>
  <si>
    <t xml:space="preserve">Výstavba</t>
  </si>
  <si>
    <t xml:space="preserve">Projektová dokumentácia</t>
  </si>
  <si>
    <t xml:space="preserve">NMP č.4</t>
  </si>
  <si>
    <t xml:space="preserve">PD Košická ulica č. 26 </t>
  </si>
  <si>
    <t xml:space="preserve">Kostol sv. Jakuba - veža</t>
  </si>
  <si>
    <t xml:space="preserve">Hradby</t>
  </si>
  <si>
    <t xml:space="preserve">Klietka hamby</t>
  </si>
  <si>
    <t xml:space="preserve">Fontána dobročinnosti</t>
  </si>
  <si>
    <t xml:space="preserve">Fasáda NMP 50</t>
  </si>
  <si>
    <t xml:space="preserve">Radnica a Zvonica NMP 2</t>
  </si>
  <si>
    <t xml:space="preserve">Doprava-výstavba a oprava ciest</t>
  </si>
  <si>
    <t xml:space="preserve">Cesta ul. Okružná</t>
  </si>
  <si>
    <t xml:space="preserve">Prístupový chodník/schodisko Pod vinicou</t>
  </si>
  <si>
    <t xml:space="preserve">PD - cesta Mariánska hora</t>
  </si>
  <si>
    <t xml:space="preserve">MPV  - cesta Mariánska hora</t>
  </si>
  <si>
    <t xml:space="preserve">cesta Mariánska hora</t>
  </si>
  <si>
    <t xml:space="preserve">Rek. Ružová ul.</t>
  </si>
  <si>
    <t xml:space="preserve">Nákladanie s odpadmi</t>
  </si>
  <si>
    <t xml:space="preserve">Sanácia miest s nelegálnym odpadom</t>
  </si>
  <si>
    <t xml:space="preserve">Prestavba zberných miest</t>
  </si>
  <si>
    <t xml:space="preserve">Príspevok pre TS</t>
  </si>
  <si>
    <t xml:space="preserve">Univerzálny vyklápač</t>
  </si>
  <si>
    <t xml:space="preserve">Rozvoj bývania</t>
  </si>
  <si>
    <t xml:space="preserve">Príspevok pre TS nákup profesionálnej kosačky</t>
  </si>
  <si>
    <t xml:space="preserve">Ortofomapa</t>
  </si>
  <si>
    <t xml:space="preserve">MPV Plantáže</t>
  </si>
  <si>
    <t xml:space="preserve">VO a kamerový systém - sídl. Pod Vincou</t>
  </si>
  <si>
    <t xml:space="preserve">Kaplnka Levočské Lúky, NN prípojka</t>
  </si>
  <si>
    <t xml:space="preserve">Dom meštiansky na NMP č.47 - stavebný dozor</t>
  </si>
  <si>
    <t xml:space="preserve">Dom meštiansky na NMP č.47 - autorský dozor</t>
  </si>
  <si>
    <t xml:space="preserve">Revitalizácia amfiteátra v Levoči- stavebný dozor</t>
  </si>
  <si>
    <t xml:space="preserve">Revitalizácia amfiteátra v Levoči- autorský dozor</t>
  </si>
  <si>
    <t xml:space="preserve">Odstránenie hav. stavu parkanového múru</t>
  </si>
  <si>
    <t xml:space="preserve">Výstavba bytových domov - inžinierska činnosť</t>
  </si>
  <si>
    <t xml:space="preserve">Výstavba bytových domov - staveb. dozor</t>
  </si>
  <si>
    <t xml:space="preserve">Petang</t>
  </si>
  <si>
    <t xml:space="preserve">Mobiliár cykloturistickej trasy </t>
  </si>
  <si>
    <t xml:space="preserve">preložka vodovodu v HPZ</t>
  </si>
  <si>
    <t xml:space="preserve">MPV - pozemky</t>
  </si>
  <si>
    <t xml:space="preserve">07.1.2</t>
  </si>
  <si>
    <t xml:space="preserve">Ine zdravotnícke služby</t>
  </si>
  <si>
    <t xml:space="preserve">Centrum integrovanej zdrav. starostlivosti</t>
  </si>
  <si>
    <t xml:space="preserve">08.2.0.9</t>
  </si>
  <si>
    <t xml:space="preserve">Rekreačné a športové služby</t>
  </si>
  <si>
    <t xml:space="preserve">08.2.0.</t>
  </si>
  <si>
    <t xml:space="preserve">rek. soc. zariadení - mestské divadlo Levoča</t>
  </si>
  <si>
    <t xml:space="preserve">NMP č. 54 - divadlo, výmena okien II. etapa </t>
  </si>
  <si>
    <t xml:space="preserve">08.4.0.</t>
  </si>
  <si>
    <t xml:space="preserve">ZŠ G. Haina - ŠJ </t>
  </si>
  <si>
    <t xml:space="preserve">ZŠ G. Haina</t>
  </si>
  <si>
    <t xml:space="preserve">MŠ G. Haina</t>
  </si>
  <si>
    <t xml:space="preserve">Rek. Multifun. ihriska ZŠ G. Haina staveb. dozor </t>
  </si>
  <si>
    <t xml:space="preserve">Rekonštrukcia - spolufinancovanie</t>
  </si>
  <si>
    <t xml:space="preserve">10.7.0</t>
  </si>
  <si>
    <t xml:space="preserve">komunitné centrum</t>
  </si>
  <si>
    <t xml:space="preserve">Rozpočet kapitál. výdavky celkom</t>
  </si>
  <si>
    <t xml:space="preserve">Fin operácie - príjmy</t>
  </si>
  <si>
    <t xml:space="preserve">Finančné operácie</t>
  </si>
  <si>
    <t xml:space="preserve">Krátkodobé úvery</t>
  </si>
  <si>
    <t xml:space="preserve">úver - predfinancovanie</t>
  </si>
  <si>
    <t xml:space="preserve">dlhodobé úvery 2024</t>
  </si>
  <si>
    <t xml:space="preserve">Úver ŠFRB</t>
  </si>
  <si>
    <t xml:space="preserve">Krátkodobé úvery -amfiteáter (bežný)</t>
  </si>
  <si>
    <t xml:space="preserve">Dlhodobé úvery </t>
  </si>
  <si>
    <t xml:space="preserve">Prevod - dlhodobé úvery 2022</t>
  </si>
  <si>
    <t xml:space="preserve">Prevod - dlhodobé úvery 2024</t>
  </si>
  <si>
    <t xml:space="preserve">fond nevyčerpaných dotácií</t>
  </si>
  <si>
    <t xml:space="preserve">predaj akcií </t>
  </si>
  <si>
    <t xml:space="preserve">zábezpeky</t>
  </si>
  <si>
    <t xml:space="preserve">Prevod investičný fond</t>
  </si>
  <si>
    <t xml:space="preserve">Prevod rezervný fond</t>
  </si>
  <si>
    <t xml:space="preserve">Finančné operácie celkom</t>
  </si>
  <si>
    <t xml:space="preserve">Časť 2.2. Výdavkové finančné operácie </t>
  </si>
  <si>
    <t xml:space="preserve">01.7</t>
  </si>
  <si>
    <t xml:space="preserve">Splácanie bankových úverov dlhodobých</t>
  </si>
  <si>
    <t xml:space="preserve">Splácanie bankových úverov krátkodobých</t>
  </si>
  <si>
    <t xml:space="preserve">Splácanie bankových úverov ŠFRB</t>
  </si>
  <si>
    <t xml:space="preserve">Prevod na fond nevyčerpaných dotácií</t>
  </si>
  <si>
    <t xml:space="preserve">REKAPITULÁCIA  PRÍJMOV  A  VÝDAVKOV </t>
  </si>
  <si>
    <t xml:space="preserve">Príjmy bežného rozpočtu</t>
  </si>
  <si>
    <t xml:space="preserve">Výdavky bežného rozpočtu</t>
  </si>
  <si>
    <t xml:space="preserve">Prebytok/schodok bežného hospodárenia</t>
  </si>
  <si>
    <t xml:space="preserve">Príjmy kapitáloveho rozpočtu</t>
  </si>
  <si>
    <t xml:space="preserve">Prebytok/schodok kapitálového hospodárenia</t>
  </si>
  <si>
    <t xml:space="preserve">Príjmy - finančné operácie</t>
  </si>
  <si>
    <t xml:space="preserve">Výdavky - finančné operácie</t>
  </si>
  <si>
    <t xml:space="preserve">Prebytok/schodok finančného hospodárenia</t>
  </si>
  <si>
    <t xml:space="preserve">Rekapitulácia</t>
  </si>
  <si>
    <t xml:space="preserve">Prebytok/schodok  hospodárenia</t>
  </si>
  <si>
    <t xml:space="preserve">PD</t>
  </si>
  <si>
    <t xml:space="preserve">Kapitálový rozpočet - zdroje krytia</t>
  </si>
  <si>
    <t xml:space="preserve">Návrh rozpočtu 2025</t>
  </si>
  <si>
    <t xml:space="preserve">Zdroje krytia</t>
  </si>
  <si>
    <t xml:space="preserve">spolu</t>
  </si>
  <si>
    <t xml:space="preserve">prebytok BR</t>
  </si>
  <si>
    <t xml:space="preserve">kapitálové príjmy</t>
  </si>
  <si>
    <t xml:space="preserve">granty a transfery</t>
  </si>
  <si>
    <t xml:space="preserve">Fond nevyčerp. dot.</t>
  </si>
  <si>
    <t xml:space="preserve">fondové účty</t>
  </si>
  <si>
    <t xml:space="preserve">úver ŠFRB</t>
  </si>
  <si>
    <t xml:space="preserve">úver dlhodobý 2022</t>
  </si>
  <si>
    <t xml:space="preserve">úver dlhodobý 2024</t>
  </si>
  <si>
    <t xml:space="preserve">úver dlhodobý 2025</t>
  </si>
  <si>
    <t xml:space="preserve">krátkodobý úver</t>
  </si>
  <si>
    <t xml:space="preserve">Kapitál. výdavky celkom</t>
  </si>
  <si>
    <t xml:space="preserve">Účel</t>
  </si>
  <si>
    <t xml:space="preserve">schválené použitie (eur)</t>
  </si>
  <si>
    <t xml:space="preserve">upravené použitie (eur)</t>
  </si>
  <si>
    <t xml:space="preserve">VO a kamerový systém - sídl. Pod Vinicou</t>
  </si>
  <si>
    <t xml:space="preserve">Výstavba elektronabíjacích staníc</t>
  </si>
  <si>
    <t xml:space="preserve">Rekonštrukcia multifunkčného ihriska ZŠ G. Haina stavebný dozor </t>
  </si>
  <si>
    <t xml:space="preserve">Splátky istín dlhodobých úverov</t>
  </si>
  <si>
    <t xml:space="preserve">Spolu</t>
  </si>
  <si>
    <t xml:space="preserve">Rekonštrukcia a modernizácia vybraných MK s prítomnosťou MRK</t>
  </si>
  <si>
    <t xml:space="preserve">Rekonštrukcia a modernizácia vybraných MK s prítomnosťou MRK – stavebný dozor</t>
  </si>
  <si>
    <t xml:space="preserve">rekonštrukcia severozápadnej radiály v meste Levoča - stavebné práce </t>
  </si>
  <si>
    <t xml:space="preserve">rekonštrukcia severozápadnej radiály v meste Levoča – stavebný dozor </t>
  </si>
  <si>
    <r>
      <rPr>
        <sz val="10"/>
        <color rgb="FF000000"/>
        <rFont val="Times New Roman"/>
        <family val="1"/>
        <charset val="238"/>
      </rPr>
      <t xml:space="preserve">Revitalizácia amfiteátra v Levoči - </t>
    </r>
    <r>
      <rPr>
        <sz val="10"/>
        <rFont val="Times New Roman"/>
        <family val="1"/>
        <charset val="238"/>
      </rPr>
      <t xml:space="preserve">„ORBISFÉRA – spájanie ľudí a ich cesty“</t>
    </r>
  </si>
  <si>
    <r>
      <rPr>
        <sz val="10"/>
        <color rgb="FF000000"/>
        <rFont val="Times New Roman"/>
        <family val="1"/>
        <charset val="238"/>
      </rPr>
      <t xml:space="preserve">Revitalizácia amfiteátra v Levoči - </t>
    </r>
    <r>
      <rPr>
        <sz val="10"/>
        <rFont val="Times New Roman"/>
        <family val="1"/>
        <charset val="238"/>
      </rPr>
      <t xml:space="preserve">„ORBISFÉRA – spájanie ľudí a ich cesty“ </t>
    </r>
    <r>
      <rPr>
        <sz val="10"/>
        <color rgb="FF000000"/>
        <rFont val="Times New Roman"/>
        <family val="1"/>
        <charset val="238"/>
      </rPr>
      <t xml:space="preserve">- stavebný dozor</t>
    </r>
  </si>
  <si>
    <r>
      <rPr>
        <sz val="10"/>
        <color rgb="FF000000"/>
        <rFont val="Times New Roman"/>
        <family val="1"/>
        <charset val="238"/>
      </rPr>
      <t xml:space="preserve">Revitalizácia amfiteátra v Levoči- </t>
    </r>
    <r>
      <rPr>
        <sz val="10"/>
        <rFont val="Times New Roman"/>
        <family val="1"/>
        <charset val="238"/>
      </rPr>
      <t xml:space="preserve">„ORBISFÉRA – spájanie ľudí a ich cesty“ </t>
    </r>
    <r>
      <rPr>
        <sz val="10"/>
        <color rgb="FF000000"/>
        <rFont val="Times New Roman"/>
        <family val="1"/>
        <charset val="238"/>
      </rPr>
      <t xml:space="preserve"> autorský dozor</t>
    </r>
  </si>
  <si>
    <t xml:space="preserve">Odstránenie hav. stavu parkanového múru ( Bašta -dom 649/11) na východnej strane mestského opevnenia</t>
  </si>
  <si>
    <t xml:space="preserve">Odstránenie hav. stavu parkanového múru (klasicistický pavilónik – Menhardská brána - Bašta -dom 649/11) na východnej strane mestského opevnenia</t>
  </si>
  <si>
    <t xml:space="preserve">Výstavba bytových domov - technická infraštruktúra</t>
  </si>
  <si>
    <t xml:space="preserve">Rekonštrukcia multifunkčného ihriska ZŠ G. Haina -  stavebný dozor 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</si>
</sst>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"/>
    <numFmt numFmtId="166" formatCode="#,##0.00"/>
    <numFmt numFmtId="167" formatCode="@"/>
    <numFmt numFmtId="168" formatCode="dd/\ mmm/"/>
    <numFmt numFmtId="169" formatCode="#,##0.0"/>
    <numFmt numFmtId="170" formatCode="dd/mm/yyyy"/>
    <numFmt numFmtId="171" formatCode="0.00"/>
    <numFmt numFmtId="172" formatCode="#,##0\ _S_k"/>
    <numFmt numFmtId="173" formatCode="0"/>
  </numFmts>
  <fonts count="44">
    <font>
      <sz val="10"/>
      <name val="Arial"/>
      <family val="2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2"/>
      <name val="Courier New"/>
      <family val="1"/>
      <charset val="238"/>
    </font>
    <font>
      <b val="true"/>
      <sz val="11"/>
      <name val="Arial"/>
      <family val="2"/>
      <charset val="238"/>
    </font>
    <font>
      <b val="true"/>
      <sz val="8"/>
      <name val="Arial CE"/>
      <family val="2"/>
      <charset val="238"/>
    </font>
    <font>
      <b val="true"/>
      <sz val="10"/>
      <name val="Arial CE"/>
      <family val="2"/>
      <charset val="238"/>
    </font>
    <font>
      <b val="true"/>
      <sz val="10"/>
      <name val="Arial"/>
      <family val="2"/>
      <charset val="238"/>
    </font>
    <font>
      <b val="true"/>
      <sz val="12"/>
      <name val="Arial CE"/>
      <family val="2"/>
      <charset val="238"/>
    </font>
    <font>
      <b val="true"/>
      <sz val="11"/>
      <name val="Arial CE"/>
      <family val="2"/>
      <charset val="238"/>
    </font>
    <font>
      <sz val="10"/>
      <name val="Arial CE"/>
      <family val="2"/>
      <charset val="238"/>
    </font>
    <font>
      <b val="true"/>
      <sz val="10"/>
      <name val="Arial CE"/>
      <family val="0"/>
      <charset val="238"/>
    </font>
    <font>
      <sz val="10"/>
      <name val="Arial CE"/>
      <family val="0"/>
      <charset val="238"/>
    </font>
    <font>
      <b val="true"/>
      <sz val="11"/>
      <name val="Arial CE"/>
      <family val="0"/>
      <charset val="238"/>
    </font>
    <font>
      <b val="true"/>
      <sz val="12"/>
      <name val="Arial CE"/>
      <family val="0"/>
      <charset val="238"/>
    </font>
    <font>
      <b val="true"/>
      <sz val="12"/>
      <name val="Arial"/>
      <family val="2"/>
      <charset val="238"/>
    </font>
    <font>
      <b val="true"/>
      <sz val="9"/>
      <name val="Arial CE"/>
      <family val="2"/>
      <charset val="238"/>
    </font>
    <font>
      <b val="true"/>
      <sz val="11"/>
      <color rgb="FF000000"/>
      <name val="Arial CE"/>
      <family val="2"/>
      <charset val="238"/>
    </font>
    <font>
      <b val="true"/>
      <sz val="11"/>
      <color rgb="FF000000"/>
      <name val="Arial CE"/>
      <family val="0"/>
      <charset val="238"/>
    </font>
    <font>
      <sz val="10"/>
      <color rgb="FF000000"/>
      <name val="Arial CE"/>
      <family val="2"/>
      <charset val="238"/>
    </font>
    <font>
      <sz val="10"/>
      <color rgb="FF000000"/>
      <name val="Arial CE"/>
      <family val="0"/>
      <charset val="238"/>
    </font>
    <font>
      <b val="true"/>
      <sz val="10"/>
      <color rgb="FF000000"/>
      <name val="Arial CE"/>
      <family val="2"/>
      <charset val="238"/>
    </font>
    <font>
      <b val="true"/>
      <sz val="10"/>
      <color rgb="FF000000"/>
      <name val="Arial CE"/>
      <family val="0"/>
      <charset val="238"/>
    </font>
    <font>
      <b val="true"/>
      <sz val="11"/>
      <color rgb="FF000000"/>
      <name val="Arial"/>
      <family val="2"/>
      <charset val="238"/>
    </font>
    <font>
      <b val="true"/>
      <sz val="12"/>
      <color rgb="FF000000"/>
      <name val="Arial CE"/>
      <family val="2"/>
      <charset val="238"/>
    </font>
    <font>
      <b val="true"/>
      <sz val="14"/>
      <name val="Arial"/>
      <family val="2"/>
      <charset val="238"/>
    </font>
    <font>
      <b val="true"/>
      <sz val="14"/>
      <name val="Arial CE"/>
      <family val="2"/>
      <charset val="238"/>
    </font>
    <font>
      <sz val="11"/>
      <name val="Arial CE"/>
      <family val="0"/>
      <charset val="238"/>
    </font>
    <font>
      <sz val="10"/>
      <color rgb="FFFF0000"/>
      <name val="Arial CE"/>
      <family val="0"/>
      <charset val="238"/>
    </font>
    <font>
      <sz val="11"/>
      <name val="Arial CE"/>
      <family val="2"/>
      <charset val="238"/>
    </font>
    <font>
      <sz val="14"/>
      <name val="Arial"/>
      <family val="2"/>
    </font>
    <font>
      <sz val="10"/>
      <color rgb="FFFF0000"/>
      <name val="Arial"/>
      <family val="2"/>
    </font>
    <font>
      <b val="true"/>
      <i val="true"/>
      <sz val="12"/>
      <name val="Arial"/>
      <family val="2"/>
      <charset val="238"/>
    </font>
    <font>
      <b val="true"/>
      <sz val="12"/>
      <color rgb="FFFF000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b val="true"/>
      <sz val="18"/>
      <name val="Arial"/>
      <family val="2"/>
      <charset val="238"/>
    </font>
    <font>
      <sz val="10"/>
      <color rgb="FFFF0000"/>
      <name val="Arial CE"/>
      <family val="2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</fills>
  <borders count="98">
    <border diagonalUp="false" diagonalDown="false">
      <left/>
      <right/>
      <top/>
      <bottom/>
      <diagonal/>
    </border>
    <border diagonalUp="false" diagonalDown="false">
      <left/>
      <right/>
      <top/>
      <bottom style="double"/>
      <diagonal/>
    </border>
    <border diagonalUp="false" diagonalDown="false">
      <left style="double"/>
      <right style="medium"/>
      <top style="double"/>
      <bottom style="double"/>
      <diagonal/>
    </border>
    <border diagonalUp="false" diagonalDown="false">
      <left style="medium"/>
      <right style="medium"/>
      <top style="double"/>
      <bottom style="double"/>
      <diagonal/>
    </border>
    <border diagonalUp="false" diagonalDown="false">
      <left style="medium"/>
      <right style="medium"/>
      <top style="double"/>
      <bottom style="thin"/>
      <diagonal/>
    </border>
    <border diagonalUp="false" diagonalDown="false">
      <left style="medium"/>
      <right style="double"/>
      <top style="double"/>
      <bottom style="double"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double"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 style="medium"/>
      <right/>
      <top style="double"/>
      <bottom style="medium"/>
      <diagonal/>
    </border>
    <border diagonalUp="false" diagonalDown="false">
      <left style="medium"/>
      <right style="double"/>
      <top style="double"/>
      <bottom style="medium"/>
      <diagonal/>
    </border>
    <border diagonalUp="false" diagonalDown="false">
      <left style="double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double"/>
      <top style="medium"/>
      <bottom style="medium"/>
      <diagonal/>
    </border>
    <border diagonalUp="false" diagonalDown="false">
      <left style="double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 style="medium"/>
      <right/>
      <top style="medium"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double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medium"/>
      <right style="double"/>
      <top style="hair"/>
      <bottom style="hair"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 style="medium"/>
      <right/>
      <top style="hair"/>
      <bottom style="medium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 style="double"/>
      <top style="hair"/>
      <bottom/>
      <diagonal/>
    </border>
    <border diagonalUp="false" diagonalDown="false">
      <left style="double"/>
      <right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double"/>
      <top/>
      <bottom style="medium"/>
      <diagonal/>
    </border>
    <border diagonalUp="false" diagonalDown="false">
      <left style="medium"/>
      <right style="medium"/>
      <top style="thin"/>
      <bottom style="hair"/>
      <diagonal/>
    </border>
    <border diagonalUp="false" diagonalDown="false">
      <left style="medium"/>
      <right/>
      <top/>
      <bottom style="hair"/>
      <diagonal/>
    </border>
    <border diagonalUp="false" diagonalDown="false">
      <left style="medium"/>
      <right/>
      <top style="hair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double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double"/>
      <top/>
      <bottom/>
      <diagonal/>
    </border>
    <border diagonalUp="false" diagonalDown="false">
      <left style="double"/>
      <right/>
      <top/>
      <bottom style="medium"/>
      <diagonal/>
    </border>
    <border diagonalUp="false" diagonalDown="false">
      <left style="medium"/>
      <right style="double"/>
      <top style="hair"/>
      <bottom style="medium"/>
      <diagonal/>
    </border>
    <border diagonalUp="false" diagonalDown="false">
      <left style="double"/>
      <right style="medium"/>
      <top style="medium"/>
      <bottom/>
      <diagonal/>
    </border>
    <border diagonalUp="false" diagonalDown="false">
      <left style="medium"/>
      <right/>
      <top style="double"/>
      <bottom style="double"/>
      <diagonal/>
    </border>
    <border diagonalUp="false" diagonalDown="false">
      <left/>
      <right style="medium"/>
      <top style="double"/>
      <bottom style="double"/>
      <diagonal/>
    </border>
    <border diagonalUp="false" diagonalDown="false">
      <left style="medium"/>
      <right style="medium"/>
      <top style="double"/>
      <bottom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double"/>
      <right style="medium"/>
      <top style="double"/>
      <bottom/>
      <diagonal/>
    </border>
    <border diagonalUp="false" diagonalDown="false">
      <left/>
      <right style="medium"/>
      <top style="double"/>
      <bottom style="medium"/>
      <diagonal/>
    </border>
    <border diagonalUp="false" diagonalDown="false">
      <left style="medium"/>
      <right/>
      <top style="double"/>
      <bottom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/>
      <right style="medium"/>
      <top style="hair"/>
      <bottom style="medium"/>
      <diagonal/>
    </border>
    <border diagonalUp="false" diagonalDown="false">
      <left style="double"/>
      <right style="medium"/>
      <top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double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/>
      <bottom style="hair"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double"/>
      <top style="medium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medium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hair"/>
      <diagonal/>
    </border>
    <border diagonalUp="false" diagonalDown="false">
      <left style="medium"/>
      <right style="medium"/>
      <top style="hair"/>
      <bottom style="double"/>
      <diagonal/>
    </border>
    <border diagonalUp="false" diagonalDown="false">
      <left/>
      <right style="medium"/>
      <top style="hair"/>
      <bottom style="double"/>
      <diagonal/>
    </border>
    <border diagonalUp="false" diagonalDown="false">
      <left style="medium"/>
      <right/>
      <top style="hair"/>
      <bottom style="double"/>
      <diagonal/>
    </border>
    <border diagonalUp="false" diagonalDown="false">
      <left style="double"/>
      <right style="thin"/>
      <top/>
      <bottom style="medium"/>
      <diagonal/>
    </border>
    <border diagonalUp="false" diagonalDown="false">
      <left style="double"/>
      <right style="thin"/>
      <top style="medium"/>
      <bottom style="medium"/>
      <diagonal/>
    </border>
    <border diagonalUp="false" diagonalDown="false">
      <left style="double"/>
      <right style="thin"/>
      <top style="double"/>
      <bottom style="double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double"/>
      <right style="medium"/>
      <top style="medium"/>
      <bottom style="double"/>
      <diagonal/>
    </border>
    <border diagonalUp="false" diagonalDown="false">
      <left/>
      <right/>
      <top style="double"/>
      <bottom/>
      <diagonal/>
    </border>
    <border diagonalUp="false" diagonalDown="false">
      <left/>
      <right/>
      <top style="double"/>
      <bottom style="double"/>
      <diagonal/>
    </border>
    <border diagonalUp="false" diagonalDown="false">
      <left/>
      <right style="medium"/>
      <top/>
      <bottom style="double"/>
      <diagonal/>
    </border>
    <border diagonalUp="false" diagonalDown="false">
      <left style="double"/>
      <right style="medium"/>
      <top style="double"/>
      <bottom style="hair"/>
      <diagonal/>
    </border>
    <border diagonalUp="false" diagonalDown="false">
      <left style="medium"/>
      <right style="medium"/>
      <top style="double"/>
      <bottom style="hair"/>
      <diagonal/>
    </border>
    <border diagonalUp="false" diagonalDown="false">
      <left style="medium"/>
      <right style="double"/>
      <top style="double"/>
      <bottom style="hair"/>
      <diagonal/>
    </border>
    <border diagonalUp="false" diagonalDown="false">
      <left style="double"/>
      <right style="medium"/>
      <top style="hair"/>
      <bottom/>
      <diagonal/>
    </border>
    <border diagonalUp="false" diagonalDown="false">
      <left style="medium"/>
      <right style="double"/>
      <top style="medium"/>
      <bottom style="double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medium"/>
      <right/>
      <top style="medium"/>
      <bottom style="double"/>
      <diagonal/>
    </border>
    <border diagonalUp="false" diagonalDown="false">
      <left style="double"/>
      <right style="medium"/>
      <top/>
      <bottom style="hair"/>
      <diagonal/>
    </border>
    <border diagonalUp="false" diagonalDown="false">
      <left style="double"/>
      <right style="medium"/>
      <top/>
      <bottom style="double"/>
      <diagonal/>
    </border>
    <border diagonalUp="false" diagonalDown="false">
      <left style="medium"/>
      <right style="double"/>
      <top/>
      <bottom style="double"/>
      <diagonal/>
    </border>
    <border diagonalUp="false" diagonalDown="false">
      <left style="double"/>
      <right style="medium"/>
      <top style="double"/>
      <bottom style="medium"/>
      <diagonal/>
    </border>
    <border diagonalUp="false" diagonalDown="false">
      <left/>
      <right style="double"/>
      <top style="double"/>
      <bottom style="medium"/>
      <diagonal/>
    </border>
    <border diagonalUp="false" diagonalDown="false">
      <left/>
      <right style="double"/>
      <top/>
      <bottom style="medium"/>
      <diagonal/>
    </border>
    <border diagonalUp="false" diagonalDown="false">
      <left/>
      <right style="double"/>
      <top/>
      <bottom style="double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0" borderId="4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5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5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5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2" fillId="0" borderId="5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0" fillId="0" borderId="5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0" fillId="0" borderId="5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2" fillId="0" borderId="5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2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5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5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5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5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6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2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5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5" fillId="0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6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5" fillId="0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2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5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2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2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5" fillId="0" borderId="5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5" fillId="0" borderId="5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5" fillId="0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5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3" fillId="0" borderId="5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3" fillId="0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6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3" fillId="0" borderId="6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3" fillId="0" borderId="6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6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3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6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4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6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6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6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5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5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2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7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7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6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5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6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24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2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6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6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5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0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0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7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7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7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7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7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7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7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7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7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2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0" borderId="5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6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4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0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5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3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0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5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3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1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5" fillId="0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2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2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2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2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2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2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7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7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7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7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7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6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6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6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6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7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7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1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8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3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8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8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8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5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5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8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8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8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8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5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5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9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9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1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0" fillId="0" borderId="9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0" fillId="0" borderId="9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0" borderId="9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2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2" fillId="0" borderId="9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3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3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3" fillId="0" borderId="9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3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9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1" fillId="0" borderId="97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a 2" xfId="20"/>
    <cellStyle name="normálne_PD" xfId="21"/>
    <cellStyle name="normální_Učitelia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AC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X6" activeCellId="0" sqref="X6"/>
    </sheetView>
  </sheetViews>
  <sheetFormatPr defaultColWidth="9.1015625" defaultRowHeight="13.2" customHeight="true" zeroHeight="false" outlineLevelRow="0" outlineLevelCol="0"/>
  <cols>
    <col collapsed="false" customWidth="false" hidden="false" outlineLevel="0" max="2" min="1" style="1" width="9.1"/>
    <col collapsed="false" customWidth="true" hidden="false" outlineLevel="0" max="3" min="3" style="1" width="32.1"/>
    <col collapsed="false" customWidth="true" hidden="true" outlineLevel="0" max="11" min="4" style="1" width="12.66"/>
    <col collapsed="false" customWidth="true" hidden="true" outlineLevel="0" max="12" min="12" style="1" width="14.43"/>
    <col collapsed="false" customWidth="true" hidden="true" outlineLevel="0" max="13" min="13" style="1" width="15.99"/>
    <col collapsed="false" customWidth="true" hidden="true" outlineLevel="0" max="14" min="14" style="1" width="16.1"/>
    <col collapsed="false" customWidth="true" hidden="true" outlineLevel="0" max="16" min="15" style="1" width="16.99"/>
    <col collapsed="false" customWidth="true" hidden="true" outlineLevel="0" max="17" min="17" style="1" width="15.87"/>
    <col collapsed="false" customWidth="true" hidden="true" outlineLevel="0" max="18" min="18" style="1" width="15.99"/>
    <col collapsed="false" customWidth="true" hidden="true" outlineLevel="0" max="19" min="19" style="1" width="16.55"/>
    <col collapsed="false" customWidth="true" hidden="true" outlineLevel="0" max="20" min="20" style="1" width="16.1"/>
    <col collapsed="false" customWidth="true" hidden="true" outlineLevel="0" max="21" min="21" style="1" width="15.43"/>
    <col collapsed="false" customWidth="true" hidden="false" outlineLevel="0" max="22" min="22" style="1" width="13.87"/>
    <col collapsed="false" customWidth="true" hidden="false" outlineLevel="0" max="23" min="23" style="1" width="12.66"/>
    <col collapsed="false" customWidth="true" hidden="false" outlineLevel="0" max="24" min="24" style="1" width="12.43"/>
    <col collapsed="false" customWidth="true" hidden="false" outlineLevel="0" max="25" min="25" style="1" width="12.55"/>
    <col collapsed="false" customWidth="false" hidden="false" outlineLevel="0" max="257" min="26" style="1" width="9.1"/>
  </cols>
  <sheetData>
    <row r="1" customFormat="false" ht="14.4" hidden="false" customHeight="false" outlineLevel="0" collapsed="false">
      <c r="A1" s="2" t="s">
        <v>0</v>
      </c>
      <c r="B1" s="2"/>
      <c r="C1" s="2"/>
      <c r="D1" s="2"/>
      <c r="E1" s="3" t="n">
        <f aca="false">E11+E16+E25</f>
        <v>1843324</v>
      </c>
      <c r="F1" s="2" t="n">
        <v>486887</v>
      </c>
      <c r="G1" s="2" t="n">
        <f aca="false">F1/E1</f>
        <v>0.264135333777459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customFormat="false" ht="12.6" hidden="false" customHeight="true" outlineLevel="0" collapsed="false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7" t="s">
        <v>24</v>
      </c>
      <c r="Y2" s="8" t="s">
        <v>25</v>
      </c>
    </row>
    <row r="3" customFormat="false" ht="12.6" hidden="false" customHeight="true" outlineLevel="0" collapsed="false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9" t="s">
        <v>26</v>
      </c>
      <c r="Y3" s="8"/>
    </row>
    <row r="4" customFormat="false" ht="16.8" hidden="false" customHeight="false" outlineLevel="0" collapsed="false">
      <c r="A4" s="10" t="n">
        <v>100</v>
      </c>
      <c r="B4" s="11" t="s">
        <v>27</v>
      </c>
      <c r="C4" s="11"/>
      <c r="D4" s="12" t="n">
        <f aca="false">D5+D11+D16</f>
        <v>4005975</v>
      </c>
      <c r="E4" s="12" t="n">
        <f aca="false">E5+E11+E16</f>
        <v>4409049</v>
      </c>
      <c r="F4" s="12" t="n">
        <f aca="false">F5+F11+F16</f>
        <v>5183529</v>
      </c>
      <c r="G4" s="12" t="n">
        <f aca="false">G5+G11+G16</f>
        <v>5169506</v>
      </c>
      <c r="H4" s="12" t="n">
        <f aca="false">H5+H11+H16</f>
        <v>4342169</v>
      </c>
      <c r="I4" s="12" t="n">
        <f aca="false">I5+I11+I16</f>
        <v>4854565</v>
      </c>
      <c r="J4" s="12" t="n">
        <f aca="false">J5+J11+J16</f>
        <v>5209041</v>
      </c>
      <c r="K4" s="12" t="n">
        <f aca="false">K5+K11+K16</f>
        <v>4997011</v>
      </c>
      <c r="L4" s="12" t="n">
        <f aca="false">L5+L11+L16</f>
        <v>5140983.68</v>
      </c>
      <c r="M4" s="13" t="n">
        <f aca="false">M5+M11+M16</f>
        <v>5807550.21</v>
      </c>
      <c r="N4" s="12" t="n">
        <f aca="false">N5+N11+N16</f>
        <v>6453363.55</v>
      </c>
      <c r="O4" s="13" t="n">
        <f aca="false">O5+O11+O16</f>
        <v>6809462.01</v>
      </c>
      <c r="P4" s="13" t="n">
        <v>8043385.96</v>
      </c>
      <c r="Q4" s="13" t="n">
        <f aca="false">Q5+Q11+Q16</f>
        <v>7988329.25</v>
      </c>
      <c r="R4" s="13" t="n">
        <f aca="false">R5+R11+R16</f>
        <v>8043385.96</v>
      </c>
      <c r="S4" s="14" t="n">
        <v>8366279.7</v>
      </c>
      <c r="T4" s="14" t="n">
        <v>9161330.97</v>
      </c>
      <c r="U4" s="14" t="n">
        <v>9519656.5</v>
      </c>
      <c r="V4" s="15" t="n">
        <f aca="false">V5+V11+V16</f>
        <v>9376103</v>
      </c>
      <c r="W4" s="15" t="n">
        <f aca="false">W5+W11+W16</f>
        <v>8225318</v>
      </c>
      <c r="X4" s="15" t="n">
        <f aca="false">X5+X11+X16</f>
        <v>80288</v>
      </c>
      <c r="Y4" s="16" t="n">
        <f aca="false">Y5+Y11+Y16</f>
        <v>8305606</v>
      </c>
    </row>
    <row r="5" customFormat="false" ht="14.4" hidden="false" customHeight="false" outlineLevel="0" collapsed="false">
      <c r="A5" s="17" t="n">
        <v>110</v>
      </c>
      <c r="B5" s="18" t="s">
        <v>28</v>
      </c>
      <c r="C5" s="18"/>
      <c r="D5" s="19" t="n">
        <f aca="false">D6</f>
        <v>3340935</v>
      </c>
      <c r="E5" s="19" t="n">
        <f aca="false">E6</f>
        <v>3718815</v>
      </c>
      <c r="F5" s="19" t="n">
        <f aca="false">F6</f>
        <v>4552845</v>
      </c>
      <c r="G5" s="19" t="n">
        <f aca="false">G6</f>
        <v>4537123</v>
      </c>
      <c r="H5" s="19" t="n">
        <f aca="false">H6</f>
        <v>3726916</v>
      </c>
      <c r="I5" s="19" t="n">
        <f aca="false">I6</f>
        <v>4195159</v>
      </c>
      <c r="J5" s="19" t="n">
        <f aca="false">J6</f>
        <v>4432132</v>
      </c>
      <c r="K5" s="19" t="n">
        <f aca="false">K6</f>
        <v>4175784</v>
      </c>
      <c r="L5" s="19" t="n">
        <f aca="false">L6</f>
        <v>4401458.42</v>
      </c>
      <c r="M5" s="20" t="n">
        <f aca="false">M6</f>
        <v>5016805.1</v>
      </c>
      <c r="N5" s="19" t="n">
        <f aca="false">N6</f>
        <v>5542925.66</v>
      </c>
      <c r="O5" s="20" t="n">
        <f aca="false">O6</f>
        <v>5877883.03</v>
      </c>
      <c r="P5" s="20" t="n">
        <v>7044253.25</v>
      </c>
      <c r="Q5" s="20" t="n">
        <f aca="false">Q6</f>
        <v>7093467.67</v>
      </c>
      <c r="R5" s="20" t="n">
        <f aca="false">R6</f>
        <v>7044253.25</v>
      </c>
      <c r="S5" s="21" t="n">
        <v>7229624.83</v>
      </c>
      <c r="T5" s="21" t="n">
        <v>7838338.2</v>
      </c>
      <c r="U5" s="21" t="n">
        <v>8115095.23</v>
      </c>
      <c r="V5" s="22" t="n">
        <f aca="false">V6</f>
        <v>7898151</v>
      </c>
      <c r="W5" s="22" t="n">
        <f aca="false">W6</f>
        <v>6595366</v>
      </c>
      <c r="X5" s="22" t="n">
        <f aca="false">X6</f>
        <v>80288</v>
      </c>
      <c r="Y5" s="23" t="n">
        <f aca="false">Y6</f>
        <v>6675654</v>
      </c>
    </row>
    <row r="6" customFormat="false" ht="13.8" hidden="false" customHeight="false" outlineLevel="0" collapsed="false">
      <c r="A6" s="24"/>
      <c r="B6" s="25"/>
      <c r="C6" s="26" t="s">
        <v>29</v>
      </c>
      <c r="D6" s="27" t="n">
        <v>3340935</v>
      </c>
      <c r="E6" s="27" t="n">
        <v>3718815</v>
      </c>
      <c r="F6" s="27" t="n">
        <v>4552845</v>
      </c>
      <c r="G6" s="27" t="n">
        <v>4537123</v>
      </c>
      <c r="H6" s="27" t="n">
        <v>3726916</v>
      </c>
      <c r="I6" s="28" t="n">
        <v>4195159</v>
      </c>
      <c r="J6" s="28" t="n">
        <v>4432132</v>
      </c>
      <c r="K6" s="29" t="n">
        <v>4175784</v>
      </c>
      <c r="L6" s="29" t="n">
        <v>4401458.42</v>
      </c>
      <c r="M6" s="30" t="n">
        <v>5016805.1</v>
      </c>
      <c r="N6" s="31" t="n">
        <v>5542925.66</v>
      </c>
      <c r="O6" s="30" t="n">
        <v>5877883.03</v>
      </c>
      <c r="P6" s="30" t="n">
        <v>7044253.25</v>
      </c>
      <c r="Q6" s="30" t="n">
        <v>7093467.67</v>
      </c>
      <c r="R6" s="30" t="n">
        <v>7044253.25</v>
      </c>
      <c r="S6" s="30" t="n">
        <v>7229624.83</v>
      </c>
      <c r="T6" s="30" t="n">
        <v>7838338.2</v>
      </c>
      <c r="U6" s="30" t="n">
        <v>8115095.23</v>
      </c>
      <c r="V6" s="31" t="n">
        <v>7898151</v>
      </c>
      <c r="W6" s="31" t="n">
        <v>6595366</v>
      </c>
      <c r="X6" s="32" t="n">
        <v>80288</v>
      </c>
      <c r="Y6" s="33" t="n">
        <f aca="false">W6+X6</f>
        <v>6675654</v>
      </c>
      <c r="AA6" s="34"/>
      <c r="AC6" s="35"/>
    </row>
    <row r="7" customFormat="false" ht="13.8" hidden="true" customHeight="false" outlineLevel="0" collapsed="false">
      <c r="A7" s="24"/>
      <c r="B7" s="25"/>
      <c r="C7" s="36" t="s">
        <v>30</v>
      </c>
      <c r="D7" s="36"/>
      <c r="E7" s="36"/>
      <c r="F7" s="36"/>
      <c r="G7" s="36"/>
      <c r="H7" s="36"/>
      <c r="I7" s="37"/>
      <c r="J7" s="37"/>
      <c r="K7" s="38"/>
      <c r="L7" s="38"/>
      <c r="M7" s="39"/>
      <c r="N7" s="40"/>
      <c r="O7" s="40"/>
      <c r="P7" s="40"/>
      <c r="Q7" s="39"/>
      <c r="R7" s="39"/>
      <c r="S7" s="39"/>
      <c r="T7" s="39"/>
      <c r="U7" s="39"/>
      <c r="V7" s="39"/>
      <c r="W7" s="40"/>
      <c r="X7" s="41"/>
      <c r="Y7" s="42"/>
    </row>
    <row r="8" customFormat="false" ht="13.8" hidden="true" customHeight="false" outlineLevel="0" collapsed="false">
      <c r="A8" s="24"/>
      <c r="B8" s="25"/>
      <c r="C8" s="43" t="s">
        <v>26</v>
      </c>
      <c r="D8" s="43"/>
      <c r="E8" s="43"/>
      <c r="F8" s="43"/>
      <c r="G8" s="43"/>
      <c r="H8" s="43"/>
      <c r="I8" s="44"/>
      <c r="J8" s="44"/>
      <c r="K8" s="45"/>
      <c r="L8" s="45"/>
      <c r="M8" s="46"/>
      <c r="N8" s="47"/>
      <c r="O8" s="47"/>
      <c r="P8" s="47"/>
      <c r="Q8" s="46"/>
      <c r="R8" s="46"/>
      <c r="S8" s="46"/>
      <c r="T8" s="46"/>
      <c r="U8" s="46"/>
      <c r="V8" s="46"/>
      <c r="W8" s="47"/>
      <c r="X8" s="48"/>
      <c r="Y8" s="49"/>
      <c r="Z8" s="35"/>
    </row>
    <row r="9" customFormat="false" ht="13.8" hidden="true" customHeight="false" outlineLevel="0" collapsed="false">
      <c r="A9" s="24"/>
      <c r="B9" s="25"/>
      <c r="C9" s="43" t="s">
        <v>31</v>
      </c>
      <c r="D9" s="43"/>
      <c r="E9" s="43"/>
      <c r="F9" s="43"/>
      <c r="G9" s="43"/>
      <c r="H9" s="43"/>
      <c r="I9" s="44"/>
      <c r="J9" s="44"/>
      <c r="K9" s="45"/>
      <c r="L9" s="45"/>
      <c r="M9" s="46"/>
      <c r="N9" s="47"/>
      <c r="O9" s="47"/>
      <c r="P9" s="47"/>
      <c r="Q9" s="46"/>
      <c r="R9" s="46"/>
      <c r="S9" s="46"/>
      <c r="T9" s="46"/>
      <c r="U9" s="46"/>
      <c r="V9" s="46"/>
      <c r="W9" s="47"/>
      <c r="X9" s="48"/>
      <c r="Y9" s="49"/>
    </row>
    <row r="10" customFormat="false" ht="13.8" hidden="true" customHeight="false" outlineLevel="0" collapsed="false">
      <c r="A10" s="24"/>
      <c r="B10" s="25"/>
      <c r="C10" s="50" t="s">
        <v>32</v>
      </c>
      <c r="D10" s="50"/>
      <c r="E10" s="50"/>
      <c r="F10" s="50"/>
      <c r="G10" s="50"/>
      <c r="H10" s="50"/>
      <c r="I10" s="51"/>
      <c r="J10" s="51"/>
      <c r="K10" s="52"/>
      <c r="L10" s="52"/>
      <c r="M10" s="53"/>
      <c r="N10" s="54"/>
      <c r="O10" s="54"/>
      <c r="P10" s="54"/>
      <c r="Q10" s="53"/>
      <c r="R10" s="53"/>
      <c r="S10" s="53"/>
      <c r="T10" s="53"/>
      <c r="U10" s="53"/>
      <c r="V10" s="53"/>
      <c r="W10" s="54"/>
      <c r="X10" s="55"/>
      <c r="Y10" s="56"/>
    </row>
    <row r="11" customFormat="false" ht="14.4" hidden="false" customHeight="false" outlineLevel="0" collapsed="false">
      <c r="A11" s="57" t="n">
        <v>120</v>
      </c>
      <c r="B11" s="58" t="s">
        <v>33</v>
      </c>
      <c r="C11" s="58"/>
      <c r="D11" s="59" t="n">
        <f aca="false">D12</f>
        <v>295824</v>
      </c>
      <c r="E11" s="59" t="n">
        <f aca="false">E12</f>
        <v>311093</v>
      </c>
      <c r="F11" s="59" t="n">
        <f aca="false">F12</f>
        <v>361216</v>
      </c>
      <c r="G11" s="59" t="n">
        <f aca="false">G12</f>
        <v>341843</v>
      </c>
      <c r="H11" s="59" t="n">
        <v>316587</v>
      </c>
      <c r="I11" s="59" t="n">
        <f aca="false">I12</f>
        <v>360438</v>
      </c>
      <c r="J11" s="59" t="n">
        <f aca="false">J12</f>
        <v>460690</v>
      </c>
      <c r="K11" s="59" t="n">
        <f aca="false">K12</f>
        <v>388905</v>
      </c>
      <c r="L11" s="59" t="n">
        <f aca="false">L12</f>
        <v>335641.24</v>
      </c>
      <c r="M11" s="60" t="n">
        <f aca="false">M12</f>
        <v>396789.44</v>
      </c>
      <c r="N11" s="59" t="n">
        <f aca="false">N12</f>
        <v>470206.4</v>
      </c>
      <c r="O11" s="60" t="n">
        <f aca="false">O12</f>
        <v>490398.24</v>
      </c>
      <c r="P11" s="60" t="n">
        <v>534837.91</v>
      </c>
      <c r="Q11" s="61" t="n">
        <f aca="false">Q12</f>
        <v>461578.98</v>
      </c>
      <c r="R11" s="61" t="n">
        <f aca="false">R12</f>
        <v>534837.91</v>
      </c>
      <c r="S11" s="61" t="n">
        <v>579640.49</v>
      </c>
      <c r="T11" s="61" t="n">
        <v>721952.46</v>
      </c>
      <c r="U11" s="61" t="n">
        <v>772070.66</v>
      </c>
      <c r="V11" s="62" t="n">
        <f aca="false">V12</f>
        <v>800752</v>
      </c>
      <c r="W11" s="63" t="n">
        <f aca="false">W12</f>
        <v>800752</v>
      </c>
      <c r="X11" s="62" t="n">
        <f aca="false">X12</f>
        <v>0</v>
      </c>
      <c r="Y11" s="64" t="n">
        <f aca="false">Y12</f>
        <v>800752</v>
      </c>
    </row>
    <row r="12" customFormat="false" ht="13.8" hidden="false" customHeight="false" outlineLevel="0" collapsed="false">
      <c r="A12" s="65"/>
      <c r="B12" s="66" t="n">
        <v>121</v>
      </c>
      <c r="C12" s="67" t="s">
        <v>34</v>
      </c>
      <c r="D12" s="67" t="n">
        <v>295824</v>
      </c>
      <c r="E12" s="67" t="n">
        <v>311093</v>
      </c>
      <c r="F12" s="67" t="n">
        <v>361216</v>
      </c>
      <c r="G12" s="67" t="n">
        <v>341843</v>
      </c>
      <c r="H12" s="67" t="n">
        <v>316587</v>
      </c>
      <c r="I12" s="68" t="n">
        <f aca="false">SUM(I13:I15)</f>
        <v>360438</v>
      </c>
      <c r="J12" s="68" t="n">
        <f aca="false">SUM(J13:J15)</f>
        <v>460690</v>
      </c>
      <c r="K12" s="68" t="n">
        <f aca="false">SUM(K13:K15)</f>
        <v>388905</v>
      </c>
      <c r="L12" s="68" t="n">
        <f aca="false">SUM(L13:L15)</f>
        <v>335641.24</v>
      </c>
      <c r="M12" s="69" t="n">
        <f aca="false">SUM(M13:M15)</f>
        <v>396789.44</v>
      </c>
      <c r="N12" s="68" t="n">
        <f aca="false">SUM(N13:N15)</f>
        <v>470206.4</v>
      </c>
      <c r="O12" s="69" t="n">
        <f aca="false">SUM(O13:O15)</f>
        <v>490398.24</v>
      </c>
      <c r="P12" s="69" t="n">
        <v>534837.91</v>
      </c>
      <c r="Q12" s="70" t="n">
        <f aca="false">SUM(Q13:Q15)</f>
        <v>461578.98</v>
      </c>
      <c r="R12" s="70" t="n">
        <f aca="false">SUM(R13:R15)</f>
        <v>534837.91</v>
      </c>
      <c r="S12" s="70" t="n">
        <v>579640.49</v>
      </c>
      <c r="T12" s="70" t="n">
        <v>721952.46</v>
      </c>
      <c r="U12" s="70" t="n">
        <v>772070.66</v>
      </c>
      <c r="V12" s="71" t="n">
        <f aca="false">SUM(V13:V15)</f>
        <v>800752</v>
      </c>
      <c r="W12" s="71" t="n">
        <f aca="false">SUM(W13:W15)</f>
        <v>800752</v>
      </c>
      <c r="X12" s="71" t="n">
        <f aca="false">SUM(X13:X15)</f>
        <v>0</v>
      </c>
      <c r="Y12" s="72" t="n">
        <f aca="false">SUM(Y13:Y15)</f>
        <v>800752</v>
      </c>
    </row>
    <row r="13" customFormat="false" ht="13.2" hidden="false" customHeight="false" outlineLevel="0" collapsed="false">
      <c r="A13" s="65"/>
      <c r="B13" s="73"/>
      <c r="C13" s="74" t="s">
        <v>35</v>
      </c>
      <c r="D13" s="75"/>
      <c r="E13" s="75"/>
      <c r="F13" s="75"/>
      <c r="G13" s="75"/>
      <c r="H13" s="75" t="n">
        <v>51780</v>
      </c>
      <c r="I13" s="75" t="n">
        <v>67186</v>
      </c>
      <c r="J13" s="76" t="n">
        <v>71840</v>
      </c>
      <c r="K13" s="76" t="n">
        <v>90890</v>
      </c>
      <c r="L13" s="76" t="n">
        <v>64647.11</v>
      </c>
      <c r="M13" s="77" t="n">
        <v>92446.08</v>
      </c>
      <c r="N13" s="78" t="n">
        <v>110741.25</v>
      </c>
      <c r="O13" s="77" t="n">
        <v>490398.24</v>
      </c>
      <c r="P13" s="77" t="n">
        <v>130151.65</v>
      </c>
      <c r="Q13" s="77" t="n">
        <v>461578.98</v>
      </c>
      <c r="R13" s="77" t="n">
        <v>130151.65</v>
      </c>
      <c r="S13" s="77" t="n">
        <v>155493.95</v>
      </c>
      <c r="T13" s="77" t="n">
        <v>221848.05</v>
      </c>
      <c r="U13" s="77" t="n">
        <v>195669.33</v>
      </c>
      <c r="V13" s="78" t="n">
        <v>220532</v>
      </c>
      <c r="W13" s="78" t="n">
        <v>220532</v>
      </c>
      <c r="X13" s="41"/>
      <c r="Y13" s="42" t="n">
        <f aca="false">W13+X13</f>
        <v>220532</v>
      </c>
    </row>
    <row r="14" customFormat="false" ht="13.2" hidden="false" customHeight="false" outlineLevel="0" collapsed="false">
      <c r="A14" s="65"/>
      <c r="B14" s="73"/>
      <c r="C14" s="43" t="s">
        <v>36</v>
      </c>
      <c r="D14" s="43"/>
      <c r="E14" s="43"/>
      <c r="F14" s="43"/>
      <c r="G14" s="43"/>
      <c r="H14" s="43" t="n">
        <v>234536</v>
      </c>
      <c r="I14" s="43" t="n">
        <v>264067</v>
      </c>
      <c r="J14" s="45" t="n">
        <v>359760</v>
      </c>
      <c r="K14" s="45" t="n">
        <v>267120</v>
      </c>
      <c r="L14" s="45" t="n">
        <v>239509.09</v>
      </c>
      <c r="M14" s="46" t="n">
        <v>271513.31</v>
      </c>
      <c r="N14" s="47" t="n">
        <v>321276.38</v>
      </c>
      <c r="O14" s="47"/>
      <c r="P14" s="47" t="n">
        <v>360134.97</v>
      </c>
      <c r="Q14" s="46"/>
      <c r="R14" s="46" t="n">
        <v>360134.97</v>
      </c>
      <c r="S14" s="46" t="n">
        <v>378358.31</v>
      </c>
      <c r="T14" s="46" t="n">
        <v>453759.85</v>
      </c>
      <c r="U14" s="46" t="n">
        <v>509205.28</v>
      </c>
      <c r="V14" s="47" t="n">
        <v>513583</v>
      </c>
      <c r="W14" s="47" t="n">
        <v>513583</v>
      </c>
      <c r="X14" s="48"/>
      <c r="Y14" s="49" t="n">
        <f aca="false">W14+X14</f>
        <v>513583</v>
      </c>
    </row>
    <row r="15" customFormat="false" ht="13.8" hidden="false" customHeight="false" outlineLevel="0" collapsed="false">
      <c r="A15" s="65"/>
      <c r="B15" s="73"/>
      <c r="C15" s="50" t="s">
        <v>37</v>
      </c>
      <c r="D15" s="50"/>
      <c r="E15" s="50"/>
      <c r="F15" s="50"/>
      <c r="G15" s="50"/>
      <c r="H15" s="50" t="n">
        <v>30271</v>
      </c>
      <c r="I15" s="50" t="n">
        <v>29185</v>
      </c>
      <c r="J15" s="79" t="n">
        <v>29090</v>
      </c>
      <c r="K15" s="79" t="n">
        <v>30895</v>
      </c>
      <c r="L15" s="79" t="n">
        <v>31485.04</v>
      </c>
      <c r="M15" s="80" t="n">
        <v>32830.05</v>
      </c>
      <c r="N15" s="81" t="n">
        <v>38188.77</v>
      </c>
      <c r="O15" s="81"/>
      <c r="P15" s="81" t="n">
        <v>44551.29</v>
      </c>
      <c r="Q15" s="80"/>
      <c r="R15" s="80" t="n">
        <v>44551.29</v>
      </c>
      <c r="S15" s="80" t="n">
        <v>45788.23</v>
      </c>
      <c r="T15" s="80" t="n">
        <v>46344.56</v>
      </c>
      <c r="U15" s="80" t="n">
        <v>67196.05</v>
      </c>
      <c r="V15" s="81" t="n">
        <v>66637</v>
      </c>
      <c r="W15" s="81" t="n">
        <v>66637</v>
      </c>
      <c r="X15" s="55"/>
      <c r="Y15" s="56" t="n">
        <f aca="false">W15+X15</f>
        <v>66637</v>
      </c>
    </row>
    <row r="16" customFormat="false" ht="14.4" hidden="false" customHeight="false" outlineLevel="0" collapsed="false">
      <c r="A16" s="57" t="n">
        <v>130</v>
      </c>
      <c r="B16" s="58" t="s">
        <v>38</v>
      </c>
      <c r="C16" s="58"/>
      <c r="D16" s="59" t="n">
        <f aca="false">D17</f>
        <v>369216</v>
      </c>
      <c r="E16" s="59" t="n">
        <f aca="false">E17</f>
        <v>379141</v>
      </c>
      <c r="F16" s="59" t="n">
        <f aca="false">F17</f>
        <v>269468</v>
      </c>
      <c r="G16" s="59" t="n">
        <f aca="false">G17</f>
        <v>290540</v>
      </c>
      <c r="H16" s="59" t="n">
        <f aca="false">H17</f>
        <v>298666</v>
      </c>
      <c r="I16" s="59" t="n">
        <f aca="false">I17</f>
        <v>298968</v>
      </c>
      <c r="J16" s="59" t="n">
        <f aca="false">J17</f>
        <v>316219</v>
      </c>
      <c r="K16" s="59" t="n">
        <f aca="false">K17</f>
        <v>432322</v>
      </c>
      <c r="L16" s="59" t="n">
        <f aca="false">L17</f>
        <v>403884.02</v>
      </c>
      <c r="M16" s="60" t="n">
        <f aca="false">M17</f>
        <v>393955.67</v>
      </c>
      <c r="N16" s="59" t="n">
        <f aca="false">N17</f>
        <v>440231.49</v>
      </c>
      <c r="O16" s="60" t="n">
        <f aca="false">O17</f>
        <v>441180.74</v>
      </c>
      <c r="P16" s="62" t="n">
        <v>464294.8</v>
      </c>
      <c r="Q16" s="61" t="n">
        <f aca="false">Q17</f>
        <v>433282.6</v>
      </c>
      <c r="R16" s="61" t="n">
        <f aca="false">R17</f>
        <v>464294.8</v>
      </c>
      <c r="S16" s="61" t="n">
        <v>557014.38</v>
      </c>
      <c r="T16" s="61" t="n">
        <v>601040.31</v>
      </c>
      <c r="U16" s="61" t="n">
        <v>632490.61</v>
      </c>
      <c r="V16" s="62" t="n">
        <f aca="false">V17</f>
        <v>677200</v>
      </c>
      <c r="W16" s="63" t="n">
        <f aca="false">W17</f>
        <v>829200</v>
      </c>
      <c r="X16" s="62" t="n">
        <f aca="false">X17</f>
        <v>0</v>
      </c>
      <c r="Y16" s="64" t="n">
        <f aca="false">Y17</f>
        <v>829200</v>
      </c>
    </row>
    <row r="17" customFormat="false" ht="13.8" hidden="false" customHeight="false" outlineLevel="0" collapsed="false">
      <c r="A17" s="82"/>
      <c r="B17" s="83" t="n">
        <v>133</v>
      </c>
      <c r="C17" s="84" t="s">
        <v>39</v>
      </c>
      <c r="D17" s="85" t="n">
        <v>369216</v>
      </c>
      <c r="E17" s="85" t="n">
        <v>379141</v>
      </c>
      <c r="F17" s="85" t="n">
        <v>269468</v>
      </c>
      <c r="G17" s="85" t="n">
        <v>290540</v>
      </c>
      <c r="H17" s="86" t="n">
        <f aca="false">SUM(H18:H24)</f>
        <v>298666</v>
      </c>
      <c r="I17" s="86" t="n">
        <f aca="false">SUM(I18:I24)</f>
        <v>298968</v>
      </c>
      <c r="J17" s="87" t="n">
        <f aca="false">SUM(J18:J24)</f>
        <v>316219</v>
      </c>
      <c r="K17" s="87" t="n">
        <f aca="false">SUM(K18:K24)</f>
        <v>432322</v>
      </c>
      <c r="L17" s="87" t="n">
        <f aca="false">SUM(L18:L24)</f>
        <v>403884.02</v>
      </c>
      <c r="M17" s="88" t="n">
        <f aca="false">SUM(M18:M24)</f>
        <v>393955.67</v>
      </c>
      <c r="N17" s="87" t="n">
        <f aca="false">SUM(N18:N24)</f>
        <v>440231.49</v>
      </c>
      <c r="O17" s="88" t="n">
        <f aca="false">SUM(O18:O24)</f>
        <v>441180.74</v>
      </c>
      <c r="P17" s="89" t="n">
        <v>464294.8</v>
      </c>
      <c r="Q17" s="90" t="n">
        <f aca="false">SUM(Q18:Q24)</f>
        <v>433282.6</v>
      </c>
      <c r="R17" s="90" t="n">
        <f aca="false">SUM(R18:R24)</f>
        <v>464294.8</v>
      </c>
      <c r="S17" s="90" t="n">
        <v>557014.38</v>
      </c>
      <c r="T17" s="90" t="n">
        <v>601040.31</v>
      </c>
      <c r="U17" s="90" t="n">
        <v>632490.61</v>
      </c>
      <c r="V17" s="89" t="n">
        <f aca="false">SUM(V18:V24)</f>
        <v>677200</v>
      </c>
      <c r="W17" s="91" t="n">
        <f aca="false">SUM(W18:W24)</f>
        <v>829200</v>
      </c>
      <c r="X17" s="89" t="n">
        <f aca="false">SUM(X18:X24)</f>
        <v>0</v>
      </c>
      <c r="Y17" s="92" t="n">
        <f aca="false">SUM(Y18:Y24)</f>
        <v>829200</v>
      </c>
    </row>
    <row r="18" customFormat="false" ht="13.2" hidden="false" customHeight="false" outlineLevel="0" collapsed="false">
      <c r="A18" s="82"/>
      <c r="B18" s="93"/>
      <c r="C18" s="94" t="s">
        <v>40</v>
      </c>
      <c r="D18" s="94"/>
      <c r="E18" s="94"/>
      <c r="F18" s="94"/>
      <c r="G18" s="94"/>
      <c r="H18" s="94" t="n">
        <v>7752</v>
      </c>
      <c r="I18" s="95" t="n">
        <v>7713</v>
      </c>
      <c r="J18" s="78" t="n">
        <v>7990</v>
      </c>
      <c r="K18" s="78" t="n">
        <v>9276</v>
      </c>
      <c r="L18" s="78" t="n">
        <v>9178.11</v>
      </c>
      <c r="M18" s="77" t="n">
        <v>9228.06</v>
      </c>
      <c r="N18" s="78" t="n">
        <v>12166.42</v>
      </c>
      <c r="O18" s="77" t="n">
        <v>11448.4</v>
      </c>
      <c r="P18" s="77" t="n">
        <v>11359.16</v>
      </c>
      <c r="Q18" s="77" t="n">
        <v>11344.54</v>
      </c>
      <c r="R18" s="77" t="n">
        <v>11359.16</v>
      </c>
      <c r="S18" s="77" t="n">
        <v>13048.94</v>
      </c>
      <c r="T18" s="77" t="n">
        <v>12229.68</v>
      </c>
      <c r="U18" s="77" t="n">
        <v>12613.25</v>
      </c>
      <c r="V18" s="77" t="n">
        <v>11800</v>
      </c>
      <c r="W18" s="78" t="n">
        <v>11800</v>
      </c>
      <c r="X18" s="41"/>
      <c r="Y18" s="42" t="n">
        <f aca="false">W18+X18</f>
        <v>11800</v>
      </c>
      <c r="Z18" s="35"/>
    </row>
    <row r="19" customFormat="false" ht="13.2" hidden="false" customHeight="false" outlineLevel="0" collapsed="false">
      <c r="A19" s="82"/>
      <c r="B19" s="93"/>
      <c r="C19" s="96" t="s">
        <v>41</v>
      </c>
      <c r="D19" s="96"/>
      <c r="E19" s="96"/>
      <c r="F19" s="96"/>
      <c r="G19" s="96"/>
      <c r="H19" s="96" t="n">
        <v>532</v>
      </c>
      <c r="I19" s="97" t="n">
        <v>732</v>
      </c>
      <c r="J19" s="47" t="n">
        <v>732</v>
      </c>
      <c r="K19" s="47" t="n">
        <v>749</v>
      </c>
      <c r="L19" s="47" t="n">
        <v>300</v>
      </c>
      <c r="M19" s="46" t="n">
        <v>300</v>
      </c>
      <c r="N19" s="47" t="n">
        <v>632</v>
      </c>
      <c r="O19" s="46" t="n">
        <v>398.66</v>
      </c>
      <c r="P19" s="46" t="n">
        <v>332</v>
      </c>
      <c r="Q19" s="46" t="n">
        <v>332</v>
      </c>
      <c r="R19" s="46" t="n">
        <v>332</v>
      </c>
      <c r="S19" s="46" t="n">
        <v>332</v>
      </c>
      <c r="T19" s="46" t="n">
        <v>332</v>
      </c>
      <c r="U19" s="46" t="n">
        <v>400</v>
      </c>
      <c r="V19" s="46" t="n">
        <v>300</v>
      </c>
      <c r="W19" s="47" t="n">
        <v>300</v>
      </c>
      <c r="X19" s="48"/>
      <c r="Y19" s="49" t="n">
        <f aca="false">W19+X19</f>
        <v>300</v>
      </c>
    </row>
    <row r="20" customFormat="false" ht="13.2" hidden="false" customHeight="false" outlineLevel="0" collapsed="false">
      <c r="A20" s="82"/>
      <c r="B20" s="93"/>
      <c r="C20" s="96" t="s">
        <v>42</v>
      </c>
      <c r="D20" s="96"/>
      <c r="E20" s="96"/>
      <c r="F20" s="96"/>
      <c r="G20" s="96"/>
      <c r="H20" s="96" t="n">
        <v>700</v>
      </c>
      <c r="I20" s="97" t="n">
        <v>750</v>
      </c>
      <c r="J20" s="47" t="n">
        <v>750</v>
      </c>
      <c r="K20" s="47" t="n">
        <v>725</v>
      </c>
      <c r="L20" s="47" t="n">
        <v>650</v>
      </c>
      <c r="M20" s="46" t="n">
        <v>679.15</v>
      </c>
      <c r="N20" s="47" t="n">
        <v>691.66</v>
      </c>
      <c r="O20" s="46" t="n">
        <v>875</v>
      </c>
      <c r="P20" s="46" t="n">
        <v>1090</v>
      </c>
      <c r="Q20" s="46" t="n">
        <v>1148.33</v>
      </c>
      <c r="R20" s="46" t="n">
        <v>1090</v>
      </c>
      <c r="S20" s="46" t="n">
        <v>1094.16</v>
      </c>
      <c r="T20" s="46" t="n">
        <v>1155.81</v>
      </c>
      <c r="U20" s="46" t="n">
        <v>1126.66</v>
      </c>
      <c r="V20" s="46" t="n">
        <v>1100</v>
      </c>
      <c r="W20" s="47" t="n">
        <v>1100</v>
      </c>
      <c r="X20" s="48"/>
      <c r="Y20" s="49" t="n">
        <f aca="false">W20+X20</f>
        <v>1100</v>
      </c>
    </row>
    <row r="21" customFormat="false" ht="13.2" hidden="false" customHeight="false" outlineLevel="0" collapsed="false">
      <c r="A21" s="82"/>
      <c r="B21" s="93"/>
      <c r="C21" s="96" t="s">
        <v>43</v>
      </c>
      <c r="D21" s="96"/>
      <c r="E21" s="96"/>
      <c r="F21" s="96"/>
      <c r="G21" s="96"/>
      <c r="H21" s="96" t="n">
        <v>12441</v>
      </c>
      <c r="I21" s="97" t="n">
        <v>12101</v>
      </c>
      <c r="J21" s="47" t="n">
        <v>14430</v>
      </c>
      <c r="K21" s="47" t="n">
        <v>12793</v>
      </c>
      <c r="L21" s="47" t="n">
        <v>13503.5</v>
      </c>
      <c r="M21" s="46" t="n">
        <v>13052</v>
      </c>
      <c r="N21" s="47" t="n">
        <v>12555.5</v>
      </c>
      <c r="O21" s="46" t="n">
        <v>12857.5</v>
      </c>
      <c r="P21" s="46" t="n">
        <v>9612</v>
      </c>
      <c r="Q21" s="46" t="n">
        <v>16975</v>
      </c>
      <c r="R21" s="46" t="n">
        <v>9612</v>
      </c>
      <c r="S21" s="46" t="n">
        <v>6977.5</v>
      </c>
      <c r="T21" s="46" t="n">
        <v>10097</v>
      </c>
      <c r="U21" s="46" t="n">
        <v>18565</v>
      </c>
      <c r="V21" s="46" t="n">
        <v>13000</v>
      </c>
      <c r="W21" s="47" t="n">
        <v>13000</v>
      </c>
      <c r="X21" s="48"/>
      <c r="Y21" s="49" t="n">
        <f aca="false">W21+X21</f>
        <v>13000</v>
      </c>
    </row>
    <row r="22" customFormat="false" ht="13.2" hidden="false" customHeight="false" outlineLevel="0" collapsed="false">
      <c r="A22" s="82"/>
      <c r="B22" s="93"/>
      <c r="C22" s="96" t="s">
        <v>44</v>
      </c>
      <c r="D22" s="96"/>
      <c r="E22" s="96"/>
      <c r="F22" s="96"/>
      <c r="G22" s="96"/>
      <c r="H22" s="96" t="n">
        <v>28263</v>
      </c>
      <c r="I22" s="97" t="n">
        <v>29878</v>
      </c>
      <c r="J22" s="47" t="n">
        <v>31474</v>
      </c>
      <c r="K22" s="47" t="n">
        <v>37978</v>
      </c>
      <c r="L22" s="47" t="n">
        <v>32751.27</v>
      </c>
      <c r="M22" s="46" t="n">
        <v>29179.68</v>
      </c>
      <c r="N22" s="47" t="n">
        <v>32177.92</v>
      </c>
      <c r="O22" s="46" t="n">
        <v>25859.56</v>
      </c>
      <c r="P22" s="46" t="n">
        <v>7144.4</v>
      </c>
      <c r="Q22" s="46" t="n">
        <v>32198.11</v>
      </c>
      <c r="R22" s="46" t="n">
        <v>7144.4</v>
      </c>
      <c r="S22" s="46" t="n">
        <v>11213.12</v>
      </c>
      <c r="T22" s="46" t="n">
        <v>6262.94</v>
      </c>
      <c r="U22" s="46" t="n">
        <v>17745.66</v>
      </c>
      <c r="V22" s="46" t="n">
        <v>11000</v>
      </c>
      <c r="W22" s="47" t="n">
        <v>12000</v>
      </c>
      <c r="X22" s="48"/>
      <c r="Y22" s="49" t="n">
        <f aca="false">W22+X22</f>
        <v>12000</v>
      </c>
    </row>
    <row r="23" customFormat="false" ht="13.2" hidden="false" customHeight="false" outlineLevel="0" collapsed="false">
      <c r="A23" s="82"/>
      <c r="B23" s="93"/>
      <c r="C23" s="96" t="s">
        <v>45</v>
      </c>
      <c r="D23" s="96"/>
      <c r="E23" s="96"/>
      <c r="F23" s="96"/>
      <c r="G23" s="96"/>
      <c r="H23" s="96" t="n">
        <v>162034</v>
      </c>
      <c r="I23" s="97" t="n">
        <f aca="false">159378+2395</f>
        <v>161773</v>
      </c>
      <c r="J23" s="47" t="n">
        <v>174176</v>
      </c>
      <c r="K23" s="47" t="n">
        <f aca="false">265321+3376</f>
        <v>268697</v>
      </c>
      <c r="L23" s="47" t="n">
        <v>243006.26</v>
      </c>
      <c r="M23" s="46" t="n">
        <v>240323.78</v>
      </c>
      <c r="N23" s="47" t="n">
        <v>255051.04</v>
      </c>
      <c r="O23" s="46" t="n">
        <v>252038.01</v>
      </c>
      <c r="P23" s="46" t="n">
        <v>261473.29</v>
      </c>
      <c r="Q23" s="46" t="n">
        <v>223667.02</v>
      </c>
      <c r="R23" s="46" t="n">
        <v>261473.29</v>
      </c>
      <c r="S23" s="46" t="n">
        <v>302847.66</v>
      </c>
      <c r="T23" s="46" t="n">
        <v>358669.78</v>
      </c>
      <c r="U23" s="46" t="n">
        <v>372340.59</v>
      </c>
      <c r="V23" s="46" t="n">
        <v>430000</v>
      </c>
      <c r="W23" s="47" t="n">
        <v>536000</v>
      </c>
      <c r="X23" s="48"/>
      <c r="Y23" s="49" t="n">
        <f aca="false">W23+X23</f>
        <v>536000</v>
      </c>
    </row>
    <row r="24" customFormat="false" ht="13.8" hidden="false" customHeight="false" outlineLevel="0" collapsed="false">
      <c r="A24" s="82"/>
      <c r="B24" s="93"/>
      <c r="C24" s="98" t="s">
        <v>46</v>
      </c>
      <c r="D24" s="99"/>
      <c r="E24" s="99"/>
      <c r="F24" s="99"/>
      <c r="G24" s="99"/>
      <c r="H24" s="99" t="n">
        <v>86944</v>
      </c>
      <c r="I24" s="97" t="n">
        <v>86021</v>
      </c>
      <c r="J24" s="54" t="n">
        <v>86667</v>
      </c>
      <c r="K24" s="54" t="n">
        <v>102104</v>
      </c>
      <c r="L24" s="54" t="n">
        <v>104494.88</v>
      </c>
      <c r="M24" s="53" t="n">
        <v>101193</v>
      </c>
      <c r="N24" s="54" t="n">
        <v>126956.95</v>
      </c>
      <c r="O24" s="53" t="n">
        <v>137703.61</v>
      </c>
      <c r="P24" s="53" t="n">
        <v>173283.95</v>
      </c>
      <c r="Q24" s="53" t="n">
        <v>147617.6</v>
      </c>
      <c r="R24" s="53" t="n">
        <v>173283.95</v>
      </c>
      <c r="S24" s="53" t="n">
        <v>221501</v>
      </c>
      <c r="T24" s="53" t="n">
        <v>212293.1</v>
      </c>
      <c r="U24" s="53" t="n">
        <v>209699.45</v>
      </c>
      <c r="V24" s="53" t="n">
        <v>210000</v>
      </c>
      <c r="W24" s="54" t="n">
        <v>255000</v>
      </c>
      <c r="X24" s="55"/>
      <c r="Y24" s="56" t="n">
        <f aca="false">W24+X24</f>
        <v>255000</v>
      </c>
    </row>
    <row r="25" customFormat="false" ht="16.2" hidden="false" customHeight="false" outlineLevel="0" collapsed="false">
      <c r="A25" s="100" t="n">
        <v>200</v>
      </c>
      <c r="B25" s="101" t="s">
        <v>47</v>
      </c>
      <c r="C25" s="101"/>
      <c r="D25" s="102" t="n">
        <f aca="false">D26+D39+D59+D61</f>
        <v>1277767</v>
      </c>
      <c r="E25" s="102" t="n">
        <f aca="false">E26+E39+E59+E61</f>
        <v>1153090</v>
      </c>
      <c r="F25" s="102" t="n">
        <f aca="false">F26+F39+F59+F61</f>
        <v>1821583</v>
      </c>
      <c r="G25" s="102" t="n">
        <f aca="false">G26+G39+G59+G61</f>
        <v>1266222</v>
      </c>
      <c r="H25" s="102" t="n">
        <v>1215651</v>
      </c>
      <c r="I25" s="102" t="n">
        <f aca="false">I26+I39+I59+I61</f>
        <v>1492638</v>
      </c>
      <c r="J25" s="102" t="n">
        <f aca="false">J26+J39+J59+J61</f>
        <v>1090799</v>
      </c>
      <c r="K25" s="102" t="n">
        <f aca="false">K26+K39+K59+K61</f>
        <v>1258962</v>
      </c>
      <c r="L25" s="102" t="n">
        <f aca="false">L26+L39+L59+L61</f>
        <v>1049268.01</v>
      </c>
      <c r="M25" s="103" t="n">
        <f aca="false">M26+M39+M59+M61</f>
        <v>1119583.28</v>
      </c>
      <c r="N25" s="102" t="n">
        <f aca="false">N26+N39+N59+N61</f>
        <v>1113252.36</v>
      </c>
      <c r="O25" s="102" t="n">
        <f aca="false">O26+O39+O59+O61</f>
        <v>1054445.69</v>
      </c>
      <c r="P25" s="102" t="n">
        <v>1173186.56</v>
      </c>
      <c r="Q25" s="103" t="n">
        <f aca="false">Q26+Q39+Q59+Q61</f>
        <v>1469960.26</v>
      </c>
      <c r="R25" s="103" t="n">
        <f aca="false">R26+R39+R59+R61</f>
        <v>1173149.81</v>
      </c>
      <c r="S25" s="104" t="n">
        <v>1313525.2</v>
      </c>
      <c r="T25" s="104" t="n">
        <v>1559614.43</v>
      </c>
      <c r="U25" s="104" t="n">
        <v>1857685.79</v>
      </c>
      <c r="V25" s="105" t="n">
        <f aca="false">V26+V39+V59+V61</f>
        <v>1791014</v>
      </c>
      <c r="W25" s="105" t="n">
        <f aca="false">W26+W39+W59+W61</f>
        <v>1581220</v>
      </c>
      <c r="X25" s="105" t="n">
        <f aca="false">X26+X39+X59+X61</f>
        <v>0</v>
      </c>
      <c r="Y25" s="106" t="n">
        <f aca="false">Y26+Y39+Y59+Y61</f>
        <v>1581220</v>
      </c>
      <c r="Z25" s="35"/>
    </row>
    <row r="26" customFormat="false" ht="14.4" hidden="false" customHeight="false" outlineLevel="0" collapsed="false">
      <c r="A26" s="107" t="n">
        <v>210</v>
      </c>
      <c r="B26" s="108" t="s">
        <v>48</v>
      </c>
      <c r="C26" s="108"/>
      <c r="D26" s="109" t="n">
        <f aca="false">D27+D31</f>
        <v>873233</v>
      </c>
      <c r="E26" s="109" t="n">
        <f aca="false">E27+E31</f>
        <v>794430</v>
      </c>
      <c r="F26" s="109" t="n">
        <f aca="false">F27+F31</f>
        <v>1059517</v>
      </c>
      <c r="G26" s="109" t="n">
        <f aca="false">G27+G31</f>
        <v>810580</v>
      </c>
      <c r="H26" s="109" t="n">
        <v>598394</v>
      </c>
      <c r="I26" s="109" t="n">
        <f aca="false">I27+I31</f>
        <v>741364</v>
      </c>
      <c r="J26" s="109" t="n">
        <f aca="false">J27+J31</f>
        <v>560834</v>
      </c>
      <c r="K26" s="109" t="n">
        <f aca="false">K27+K31</f>
        <v>650004</v>
      </c>
      <c r="L26" s="109" t="n">
        <f aca="false">L27+L31</f>
        <v>379467.55</v>
      </c>
      <c r="M26" s="110" t="n">
        <f aca="false">M27+M31</f>
        <v>418308.61</v>
      </c>
      <c r="N26" s="109" t="n">
        <f aca="false">N27+N31</f>
        <v>461210.13</v>
      </c>
      <c r="O26" s="110" t="n">
        <f aca="false">O27+O31</f>
        <v>442510.63</v>
      </c>
      <c r="P26" s="109" t="n">
        <v>467813.66</v>
      </c>
      <c r="Q26" s="110" t="n">
        <f aca="false">Q27+Q31</f>
        <v>529407.6</v>
      </c>
      <c r="R26" s="110" t="n">
        <f aca="false">R27+R31</f>
        <v>467813.66</v>
      </c>
      <c r="S26" s="111" t="n">
        <v>532496.97</v>
      </c>
      <c r="T26" s="111" t="n">
        <v>560824.78</v>
      </c>
      <c r="U26" s="111" t="n">
        <v>564331.74</v>
      </c>
      <c r="V26" s="112" t="n">
        <f aca="false">V27+V31</f>
        <v>734207</v>
      </c>
      <c r="W26" s="112" t="n">
        <f aca="false">W27+W31</f>
        <v>589299</v>
      </c>
      <c r="X26" s="112" t="n">
        <f aca="false">X27+X31</f>
        <v>0</v>
      </c>
      <c r="Y26" s="113" t="n">
        <f aca="false">Y27+Y31</f>
        <v>589299</v>
      </c>
    </row>
    <row r="27" customFormat="false" ht="13.8" hidden="false" customHeight="false" outlineLevel="0" collapsed="false">
      <c r="A27" s="82" t="s">
        <v>49</v>
      </c>
      <c r="B27" s="66" t="n">
        <v>211</v>
      </c>
      <c r="C27" s="114" t="s">
        <v>48</v>
      </c>
      <c r="D27" s="66" t="n">
        <v>93242</v>
      </c>
      <c r="E27" s="66" t="n">
        <v>23701</v>
      </c>
      <c r="F27" s="66" t="n">
        <v>51351</v>
      </c>
      <c r="G27" s="66" t="n">
        <v>38822</v>
      </c>
      <c r="H27" s="66" t="n">
        <v>66052</v>
      </c>
      <c r="I27" s="87" t="n">
        <f aca="false">SUM(I28:I30)</f>
        <v>29084</v>
      </c>
      <c r="J27" s="87" t="n">
        <f aca="false">SUM(J28:J30)</f>
        <v>47000</v>
      </c>
      <c r="K27" s="87" t="n">
        <f aca="false">SUM(K28:K30)</f>
        <v>58181</v>
      </c>
      <c r="L27" s="87" t="n">
        <f aca="false">SUM(L28:L30)</f>
        <v>20000</v>
      </c>
      <c r="M27" s="87" t="n">
        <f aca="false">SUM(M28:M30)</f>
        <v>15000</v>
      </c>
      <c r="N27" s="87" t="n">
        <f aca="false">SUM(N28:N30)</f>
        <v>24000</v>
      </c>
      <c r="O27" s="88" t="n">
        <f aca="false">SUM(O28:O30)</f>
        <v>11000</v>
      </c>
      <c r="P27" s="87" t="n">
        <v>13122.45</v>
      </c>
      <c r="Q27" s="88" t="n">
        <f aca="false">SUM(Q28:Q30)</f>
        <v>14371.43</v>
      </c>
      <c r="R27" s="88" t="n">
        <f aca="false">SUM(R28:R30)</f>
        <v>13122.45</v>
      </c>
      <c r="S27" s="90" t="n">
        <v>11873.47</v>
      </c>
      <c r="T27" s="90" t="n">
        <v>16244.9</v>
      </c>
      <c r="U27" s="90" t="n">
        <v>10000</v>
      </c>
      <c r="V27" s="89" t="n">
        <f aca="false">SUM(V28:V30)</f>
        <v>10000</v>
      </c>
      <c r="W27" s="91" t="n">
        <f aca="false">SUM(W28:W30)</f>
        <v>10000</v>
      </c>
      <c r="X27" s="89" t="n">
        <f aca="false">SUM(X28:X30)</f>
        <v>0</v>
      </c>
      <c r="Y27" s="92" t="n">
        <f aca="false">SUM(Y28:Y30)</f>
        <v>10000</v>
      </c>
    </row>
    <row r="28" customFormat="false" ht="13.2" hidden="true" customHeight="false" outlineLevel="0" collapsed="false">
      <c r="A28" s="82"/>
      <c r="B28" s="73"/>
      <c r="C28" s="115" t="s">
        <v>50</v>
      </c>
      <c r="D28" s="116"/>
      <c r="E28" s="116"/>
      <c r="F28" s="116"/>
      <c r="G28" s="116"/>
      <c r="H28" s="116"/>
      <c r="I28" s="116"/>
      <c r="J28" s="116"/>
      <c r="K28" s="117"/>
      <c r="L28" s="78"/>
      <c r="M28" s="78"/>
      <c r="N28" s="78"/>
      <c r="O28" s="77"/>
      <c r="P28" s="78"/>
      <c r="Q28" s="77"/>
      <c r="R28" s="77"/>
      <c r="S28" s="77"/>
      <c r="T28" s="77" t="n">
        <v>6244.9</v>
      </c>
      <c r="U28" s="77"/>
      <c r="V28" s="77"/>
      <c r="W28" s="78"/>
      <c r="X28" s="118"/>
      <c r="Y28" s="119"/>
    </row>
    <row r="29" customFormat="false" ht="13.2" hidden="true" customHeight="false" outlineLevel="0" collapsed="false">
      <c r="A29" s="82"/>
      <c r="B29" s="73"/>
      <c r="C29" s="120" t="s">
        <v>51</v>
      </c>
      <c r="D29" s="120"/>
      <c r="E29" s="120"/>
      <c r="F29" s="120"/>
      <c r="G29" s="120"/>
      <c r="H29" s="120"/>
      <c r="I29" s="120"/>
      <c r="J29" s="120"/>
      <c r="K29" s="97"/>
      <c r="L29" s="47"/>
      <c r="M29" s="47"/>
      <c r="N29" s="47"/>
      <c r="O29" s="46"/>
      <c r="P29" s="47"/>
      <c r="Q29" s="46"/>
      <c r="R29" s="46"/>
      <c r="S29" s="46"/>
      <c r="T29" s="46"/>
      <c r="U29" s="46"/>
      <c r="V29" s="46"/>
      <c r="W29" s="47"/>
      <c r="X29" s="121"/>
      <c r="Y29" s="122"/>
    </row>
    <row r="30" customFormat="false" ht="13.8" hidden="false" customHeight="false" outlineLevel="0" collapsed="false">
      <c r="A30" s="82"/>
      <c r="B30" s="73"/>
      <c r="C30" s="123" t="s">
        <v>52</v>
      </c>
      <c r="D30" s="123"/>
      <c r="E30" s="123"/>
      <c r="F30" s="123"/>
      <c r="G30" s="123"/>
      <c r="H30" s="123"/>
      <c r="I30" s="123" t="n">
        <v>29084</v>
      </c>
      <c r="J30" s="123" t="n">
        <v>47000</v>
      </c>
      <c r="K30" s="124" t="n">
        <v>58181</v>
      </c>
      <c r="L30" s="81" t="n">
        <v>20000</v>
      </c>
      <c r="M30" s="81" t="n">
        <v>15000</v>
      </c>
      <c r="N30" s="81" t="n">
        <v>24000</v>
      </c>
      <c r="O30" s="80" t="n">
        <v>11000</v>
      </c>
      <c r="P30" s="81" t="n">
        <v>13122.45</v>
      </c>
      <c r="Q30" s="80" t="n">
        <v>14371.43</v>
      </c>
      <c r="R30" s="125" t="n">
        <v>13122.45</v>
      </c>
      <c r="S30" s="80" t="n">
        <v>11873.47</v>
      </c>
      <c r="T30" s="80" t="n">
        <v>10000</v>
      </c>
      <c r="U30" s="80" t="n">
        <v>10000</v>
      </c>
      <c r="V30" s="81" t="n">
        <v>10000</v>
      </c>
      <c r="W30" s="81" t="n">
        <v>10000</v>
      </c>
      <c r="X30" s="55"/>
      <c r="Y30" s="56" t="n">
        <f aca="false">W30+X30</f>
        <v>10000</v>
      </c>
    </row>
    <row r="31" customFormat="false" ht="13.8" hidden="false" customHeight="false" outlineLevel="0" collapsed="false">
      <c r="A31" s="82"/>
      <c r="B31" s="126" t="n">
        <v>212</v>
      </c>
      <c r="C31" s="127" t="s">
        <v>53</v>
      </c>
      <c r="D31" s="128" t="n">
        <f aca="false">SUM(D32:D38)</f>
        <v>779991</v>
      </c>
      <c r="E31" s="128" t="n">
        <f aca="false">SUM(E32:E38)</f>
        <v>770729</v>
      </c>
      <c r="F31" s="128" t="n">
        <f aca="false">SUM(F32:F38)</f>
        <v>1008166</v>
      </c>
      <c r="G31" s="128" t="n">
        <f aca="false">SUM(G32:G38)</f>
        <v>771758</v>
      </c>
      <c r="H31" s="128" t="n">
        <v>532342</v>
      </c>
      <c r="I31" s="128" t="n">
        <f aca="false">SUM(I32:I38)</f>
        <v>712280</v>
      </c>
      <c r="J31" s="128" t="n">
        <f aca="false">SUM(J32:J38)</f>
        <v>513834</v>
      </c>
      <c r="K31" s="129" t="n">
        <f aca="false">SUM(K32:K38)</f>
        <v>591823</v>
      </c>
      <c r="L31" s="129" t="n">
        <f aca="false">SUM(L32:L38)</f>
        <v>359467.55</v>
      </c>
      <c r="M31" s="130" t="n">
        <f aca="false">SUM(M32:M38)</f>
        <v>403308.61</v>
      </c>
      <c r="N31" s="129" t="n">
        <f aca="false">SUM(N32:N38)</f>
        <v>437210.13</v>
      </c>
      <c r="O31" s="130" t="n">
        <f aca="false">SUM(O32:O38)</f>
        <v>431510.63</v>
      </c>
      <c r="P31" s="129" t="n">
        <v>454691.21</v>
      </c>
      <c r="Q31" s="130" t="n">
        <f aca="false">SUM(Q32:Q38)</f>
        <v>515036.17</v>
      </c>
      <c r="R31" s="130" t="n">
        <f aca="false">SUM(R32:R38)</f>
        <v>454691.21</v>
      </c>
      <c r="S31" s="131" t="n">
        <v>520623.5</v>
      </c>
      <c r="T31" s="131" t="n">
        <v>544579.88</v>
      </c>
      <c r="U31" s="131" t="n">
        <v>554331.74</v>
      </c>
      <c r="V31" s="91" t="n">
        <f aca="false">SUM(V32:V38)</f>
        <v>724207</v>
      </c>
      <c r="W31" s="91" t="n">
        <f aca="false">SUM(W32:W38)</f>
        <v>579299</v>
      </c>
      <c r="X31" s="91" t="n">
        <f aca="false">SUM(X32:X38)</f>
        <v>0</v>
      </c>
      <c r="Y31" s="132" t="n">
        <f aca="false">SUM(Y32:Y38)</f>
        <v>579299</v>
      </c>
    </row>
    <row r="32" customFormat="false" ht="13.2" hidden="false" customHeight="false" outlineLevel="0" collapsed="false">
      <c r="A32" s="82"/>
      <c r="B32" s="93"/>
      <c r="C32" s="115" t="s">
        <v>54</v>
      </c>
      <c r="D32" s="115" t="n">
        <v>751610</v>
      </c>
      <c r="E32" s="115" t="n">
        <v>750249</v>
      </c>
      <c r="F32" s="115" t="n">
        <v>649539</v>
      </c>
      <c r="G32" s="115" t="n">
        <v>427233</v>
      </c>
      <c r="H32" s="115" t="n">
        <v>348791</v>
      </c>
      <c r="I32" s="115" t="n">
        <v>510884</v>
      </c>
      <c r="J32" s="115" t="n">
        <v>324320</v>
      </c>
      <c r="K32" s="78" t="n">
        <v>401050</v>
      </c>
      <c r="L32" s="78" t="n">
        <v>135673.06</v>
      </c>
      <c r="M32" s="77" t="n">
        <v>134183.87</v>
      </c>
      <c r="N32" s="78" t="n">
        <v>87968.33</v>
      </c>
      <c r="O32" s="77" t="n">
        <v>71077.13</v>
      </c>
      <c r="P32" s="77" t="n">
        <v>97457.52</v>
      </c>
      <c r="Q32" s="77" t="n">
        <v>136782.65</v>
      </c>
      <c r="R32" s="77" t="n">
        <f aca="false">76522.04+638.85+18322.63+1974</f>
        <v>97457.52</v>
      </c>
      <c r="S32" s="77" t="n">
        <v>176432.81</v>
      </c>
      <c r="T32" s="77" t="n">
        <v>83167.5</v>
      </c>
      <c r="U32" s="77" t="n">
        <v>108123.43</v>
      </c>
      <c r="V32" s="77" t="n">
        <v>277907</v>
      </c>
      <c r="W32" s="78" t="n">
        <v>128000</v>
      </c>
      <c r="X32" s="78"/>
      <c r="Y32" s="133" t="n">
        <f aca="false">W32+X32</f>
        <v>128000</v>
      </c>
    </row>
    <row r="33" customFormat="false" ht="13.2" hidden="false" customHeight="false" outlineLevel="0" collapsed="false">
      <c r="A33" s="82"/>
      <c r="B33" s="93"/>
      <c r="C33" s="120" t="s">
        <v>55</v>
      </c>
      <c r="D33" s="120" t="n">
        <v>6108</v>
      </c>
      <c r="E33" s="120" t="n">
        <v>5709</v>
      </c>
      <c r="F33" s="120" t="n">
        <v>5809</v>
      </c>
      <c r="G33" s="120" t="n">
        <v>7235</v>
      </c>
      <c r="H33" s="120" t="n">
        <v>7034</v>
      </c>
      <c r="I33" s="120" t="n">
        <v>6012</v>
      </c>
      <c r="J33" s="120" t="n">
        <v>5150</v>
      </c>
      <c r="K33" s="47" t="n">
        <v>5043</v>
      </c>
      <c r="L33" s="47" t="n">
        <v>6242.35</v>
      </c>
      <c r="M33" s="46" t="n">
        <v>8075.84</v>
      </c>
      <c r="N33" s="47" t="n">
        <v>8856.86</v>
      </c>
      <c r="O33" s="46" t="n">
        <v>10889.6</v>
      </c>
      <c r="P33" s="46" t="n">
        <v>14524.55</v>
      </c>
      <c r="Q33" s="46" t="n">
        <v>12642.68</v>
      </c>
      <c r="R33" s="46" t="n">
        <v>14524.55</v>
      </c>
      <c r="S33" s="46" t="n">
        <v>21756.42</v>
      </c>
      <c r="T33" s="46" t="n">
        <v>14328.14</v>
      </c>
      <c r="U33" s="46" t="n">
        <v>22684.25</v>
      </c>
      <c r="V33" s="46" t="n">
        <v>21000</v>
      </c>
      <c r="W33" s="47" t="n">
        <v>21999</v>
      </c>
      <c r="X33" s="47"/>
      <c r="Y33" s="134" t="n">
        <f aca="false">W33+X33</f>
        <v>21999</v>
      </c>
    </row>
    <row r="34" customFormat="false" ht="13.2" hidden="false" customHeight="false" outlineLevel="0" collapsed="false">
      <c r="A34" s="82"/>
      <c r="B34" s="93"/>
      <c r="C34" s="135" t="s">
        <v>56</v>
      </c>
      <c r="D34" s="135"/>
      <c r="E34" s="135"/>
      <c r="F34" s="135"/>
      <c r="G34" s="135"/>
      <c r="H34" s="135"/>
      <c r="I34" s="135"/>
      <c r="J34" s="135"/>
      <c r="K34" s="81" t="n">
        <v>0</v>
      </c>
      <c r="L34" s="81" t="n">
        <v>41494.18</v>
      </c>
      <c r="M34" s="80" t="n">
        <v>46671.58</v>
      </c>
      <c r="N34" s="81" t="n">
        <v>82406.4</v>
      </c>
      <c r="O34" s="80" t="n">
        <v>98976.09</v>
      </c>
      <c r="P34" s="80" t="n">
        <v>119686.05</v>
      </c>
      <c r="Q34" s="80" t="n">
        <v>128092.23</v>
      </c>
      <c r="R34" s="80" t="n">
        <v>119686.05</v>
      </c>
      <c r="S34" s="80" t="n">
        <v>95546.52</v>
      </c>
      <c r="T34" s="80" t="n">
        <v>156307.41</v>
      </c>
      <c r="U34" s="80" t="n">
        <v>97969.26</v>
      </c>
      <c r="V34" s="80" t="n">
        <v>97000</v>
      </c>
      <c r="W34" s="81" t="n">
        <v>97000</v>
      </c>
      <c r="X34" s="81"/>
      <c r="Y34" s="136" t="n">
        <f aca="false">W34+X34</f>
        <v>97000</v>
      </c>
    </row>
    <row r="35" customFormat="false" ht="13.2" hidden="false" customHeight="false" outlineLevel="0" collapsed="false">
      <c r="A35" s="82"/>
      <c r="B35" s="93"/>
      <c r="C35" s="135" t="s">
        <v>57</v>
      </c>
      <c r="D35" s="135"/>
      <c r="E35" s="135"/>
      <c r="F35" s="135"/>
      <c r="G35" s="135"/>
      <c r="H35" s="135"/>
      <c r="I35" s="135"/>
      <c r="J35" s="135"/>
      <c r="K35" s="81"/>
      <c r="L35" s="81"/>
      <c r="M35" s="80"/>
      <c r="N35" s="81" t="n">
        <v>19383.83</v>
      </c>
      <c r="O35" s="80" t="n">
        <v>32459.84</v>
      </c>
      <c r="P35" s="80" t="n">
        <v>32052.66</v>
      </c>
      <c r="Q35" s="80" t="n">
        <v>19905.54</v>
      </c>
      <c r="R35" s="80" t="n">
        <v>32052.66</v>
      </c>
      <c r="S35" s="80" t="n">
        <v>41775.34</v>
      </c>
      <c r="T35" s="80" t="n">
        <v>36674.35</v>
      </c>
      <c r="U35" s="80" t="n">
        <v>81745.92</v>
      </c>
      <c r="V35" s="80" t="n">
        <v>79000</v>
      </c>
      <c r="W35" s="81" t="n">
        <v>79000</v>
      </c>
      <c r="X35" s="81"/>
      <c r="Y35" s="136" t="n">
        <f aca="false">W35+X35</f>
        <v>79000</v>
      </c>
    </row>
    <row r="36" customFormat="false" ht="13.2" hidden="true" customHeight="false" outlineLevel="0" collapsed="false">
      <c r="A36" s="82"/>
      <c r="B36" s="93"/>
      <c r="C36" s="135"/>
      <c r="D36" s="135"/>
      <c r="E36" s="135"/>
      <c r="F36" s="135"/>
      <c r="G36" s="135"/>
      <c r="H36" s="135"/>
      <c r="I36" s="135"/>
      <c r="J36" s="135"/>
      <c r="K36" s="81"/>
      <c r="L36" s="81"/>
      <c r="M36" s="80"/>
      <c r="N36" s="81" t="n">
        <v>10094.75</v>
      </c>
      <c r="O36" s="80" t="n">
        <v>3927.1</v>
      </c>
      <c r="P36" s="80"/>
      <c r="Q36" s="80" t="n">
        <v>1302</v>
      </c>
      <c r="R36" s="80"/>
      <c r="S36" s="80"/>
      <c r="T36" s="80"/>
      <c r="U36" s="80"/>
      <c r="V36" s="80" t="n">
        <v>0</v>
      </c>
      <c r="W36" s="81" t="n">
        <v>0</v>
      </c>
      <c r="X36" s="81"/>
      <c r="Y36" s="136" t="n">
        <f aca="false">W36+X36</f>
        <v>0</v>
      </c>
    </row>
    <row r="37" customFormat="false" ht="13.2" hidden="false" customHeight="false" outlineLevel="0" collapsed="false">
      <c r="A37" s="82"/>
      <c r="B37" s="93"/>
      <c r="C37" s="135" t="s">
        <v>58</v>
      </c>
      <c r="D37" s="135"/>
      <c r="E37" s="135" t="n">
        <v>0</v>
      </c>
      <c r="F37" s="135" t="n">
        <v>339806</v>
      </c>
      <c r="G37" s="135" t="n">
        <v>322656</v>
      </c>
      <c r="H37" s="135" t="n">
        <v>92953</v>
      </c>
      <c r="I37" s="135" t="n">
        <v>100909</v>
      </c>
      <c r="J37" s="135" t="n">
        <v>83511</v>
      </c>
      <c r="K37" s="81" t="n">
        <f aca="false">77287+178+128</f>
        <v>77593</v>
      </c>
      <c r="L37" s="81" t="n">
        <v>80654.7</v>
      </c>
      <c r="M37" s="80" t="n">
        <v>77194.39</v>
      </c>
      <c r="N37" s="81" t="n">
        <v>75486.59</v>
      </c>
      <c r="O37" s="80" t="n">
        <v>75089.34</v>
      </c>
      <c r="P37" s="80" t="n">
        <v>51302.54</v>
      </c>
      <c r="Q37" s="80" t="n">
        <v>63233.32</v>
      </c>
      <c r="R37" s="80" t="n">
        <f aca="false">51267.54+14.35+20.65</f>
        <v>51302.54</v>
      </c>
      <c r="S37" s="80" t="n">
        <v>45884.3</v>
      </c>
      <c r="T37" s="80" t="n">
        <v>44307.25</v>
      </c>
      <c r="U37" s="80" t="n">
        <v>43040.8</v>
      </c>
      <c r="V37" s="80" t="n">
        <v>44300</v>
      </c>
      <c r="W37" s="81" t="n">
        <v>44300</v>
      </c>
      <c r="X37" s="81"/>
      <c r="Y37" s="136" t="n">
        <f aca="false">W37+X37</f>
        <v>44300</v>
      </c>
    </row>
    <row r="38" customFormat="false" ht="13.8" hidden="false" customHeight="false" outlineLevel="0" collapsed="false">
      <c r="A38" s="82"/>
      <c r="B38" s="93"/>
      <c r="C38" s="123" t="s">
        <v>59</v>
      </c>
      <c r="D38" s="123" t="n">
        <v>22273</v>
      </c>
      <c r="E38" s="123" t="n">
        <v>14771</v>
      </c>
      <c r="F38" s="123" t="n">
        <v>13012</v>
      </c>
      <c r="G38" s="123" t="n">
        <v>14634</v>
      </c>
      <c r="H38" s="123" t="n">
        <v>83564</v>
      </c>
      <c r="I38" s="123" t="n">
        <v>94475</v>
      </c>
      <c r="J38" s="123" t="n">
        <v>100853</v>
      </c>
      <c r="K38" s="81" t="n">
        <v>108137</v>
      </c>
      <c r="L38" s="81" t="n">
        <v>95403.26</v>
      </c>
      <c r="M38" s="80" t="n">
        <v>137182.93</v>
      </c>
      <c r="N38" s="81" t="n">
        <v>153013.37</v>
      </c>
      <c r="O38" s="80" t="n">
        <v>139091.53</v>
      </c>
      <c r="P38" s="80" t="n">
        <v>139667.89</v>
      </c>
      <c r="Q38" s="80" t="n">
        <v>153077.75</v>
      </c>
      <c r="R38" s="80" t="n">
        <v>139667.89</v>
      </c>
      <c r="S38" s="80" t="n">
        <v>139228.11</v>
      </c>
      <c r="T38" s="80" t="n">
        <v>209795.23</v>
      </c>
      <c r="U38" s="80" t="n">
        <v>200768.08</v>
      </c>
      <c r="V38" s="80" t="n">
        <v>205000</v>
      </c>
      <c r="W38" s="81" t="n">
        <v>209000</v>
      </c>
      <c r="X38" s="81"/>
      <c r="Y38" s="136" t="n">
        <f aca="false">W38+X38</f>
        <v>209000</v>
      </c>
    </row>
    <row r="39" customFormat="false" ht="14.4" hidden="false" customHeight="false" outlineLevel="0" collapsed="false">
      <c r="A39" s="57" t="n">
        <v>220</v>
      </c>
      <c r="B39" s="108" t="s">
        <v>60</v>
      </c>
      <c r="C39" s="108"/>
      <c r="D39" s="137" t="n">
        <f aca="false">D40+D44+D57</f>
        <v>320786</v>
      </c>
      <c r="E39" s="137" t="n">
        <f aca="false">E40+E44+E57</f>
        <v>327192</v>
      </c>
      <c r="F39" s="137" t="n">
        <f aca="false">F40+F44+F57</f>
        <v>429297</v>
      </c>
      <c r="G39" s="137" t="n">
        <f aca="false">G40+G44+G57</f>
        <v>326610</v>
      </c>
      <c r="H39" s="137" t="n">
        <f aca="false">H40+H44+H57</f>
        <v>550895</v>
      </c>
      <c r="I39" s="137" t="n">
        <f aca="false">I40+I44+I57</f>
        <v>581281</v>
      </c>
      <c r="J39" s="137" t="n">
        <f aca="false">J40+J44+J57</f>
        <v>471458</v>
      </c>
      <c r="K39" s="137" t="n">
        <f aca="false">K40+K44+K57</f>
        <v>514547</v>
      </c>
      <c r="L39" s="137" t="n">
        <f aca="false">L40+L44+L57</f>
        <v>595361.42</v>
      </c>
      <c r="M39" s="138" t="n">
        <f aca="false">M40+M44+M57</f>
        <v>603358.31</v>
      </c>
      <c r="N39" s="63" t="n">
        <f aca="false">N40+N44+N57</f>
        <v>575655.29</v>
      </c>
      <c r="O39" s="63" t="n">
        <f aca="false">O40+O44+O57</f>
        <v>565224.05</v>
      </c>
      <c r="P39" s="63" t="n">
        <v>680941.51</v>
      </c>
      <c r="Q39" s="139" t="n">
        <f aca="false">Q40+Q44+Q57</f>
        <v>885296.95</v>
      </c>
      <c r="R39" s="139" t="n">
        <f aca="false">R40+R44+R57</f>
        <v>680941.51</v>
      </c>
      <c r="S39" s="139" t="n">
        <v>755581.21</v>
      </c>
      <c r="T39" s="139" t="n">
        <v>979625.87</v>
      </c>
      <c r="U39" s="139" t="n">
        <v>1169437.9</v>
      </c>
      <c r="V39" s="63" t="n">
        <f aca="false">V40+V44+V57</f>
        <v>924410</v>
      </c>
      <c r="W39" s="63" t="n">
        <f aca="false">W40+W44+W57</f>
        <v>972421</v>
      </c>
      <c r="X39" s="63" t="n">
        <f aca="false">X40+X44+X57</f>
        <v>0</v>
      </c>
      <c r="Y39" s="140" t="n">
        <f aca="false">Y40+Y44+Y57</f>
        <v>972421</v>
      </c>
    </row>
    <row r="40" customFormat="false" ht="13.8" hidden="false" customHeight="false" outlineLevel="0" collapsed="false">
      <c r="A40" s="82"/>
      <c r="B40" s="126" t="n">
        <v>221</v>
      </c>
      <c r="C40" s="127" t="s">
        <v>61</v>
      </c>
      <c r="D40" s="129" t="n">
        <f aca="false">SUM(D41:D43)</f>
        <v>108312</v>
      </c>
      <c r="E40" s="129" t="n">
        <f aca="false">SUM(E41:E43)</f>
        <v>99747</v>
      </c>
      <c r="F40" s="129" t="n">
        <f aca="false">SUM(F41:F43)</f>
        <v>156211</v>
      </c>
      <c r="G40" s="129" t="n">
        <f aca="false">SUM(G41:G43)</f>
        <v>110441</v>
      </c>
      <c r="H40" s="129" t="n">
        <f aca="false">SUM(H41:H43)</f>
        <v>116883</v>
      </c>
      <c r="I40" s="129" t="n">
        <f aca="false">SUM(I41:I43)</f>
        <v>93914</v>
      </c>
      <c r="J40" s="129" t="n">
        <f aca="false">SUM(J41:J43)</f>
        <v>69092</v>
      </c>
      <c r="K40" s="129" t="n">
        <f aca="false">SUM(K41:K43)</f>
        <v>77127</v>
      </c>
      <c r="L40" s="129" t="n">
        <f aca="false">SUM(L41:L43)</f>
        <v>85540.68</v>
      </c>
      <c r="M40" s="130" t="n">
        <f aca="false">SUM(M41:M43)</f>
        <v>81456.3</v>
      </c>
      <c r="N40" s="91" t="n">
        <f aca="false">SUM(N41:N43)</f>
        <v>65885.95</v>
      </c>
      <c r="O40" s="131" t="n">
        <f aca="false">SUM(O41:O43)</f>
        <v>60850.59</v>
      </c>
      <c r="P40" s="91" t="n">
        <v>109704.02</v>
      </c>
      <c r="Q40" s="131" t="n">
        <f aca="false">SUM(Q41:Q43)</f>
        <v>137781.35</v>
      </c>
      <c r="R40" s="131" t="n">
        <f aca="false">SUM(R41:R43)</f>
        <v>109704.02</v>
      </c>
      <c r="S40" s="131" t="n">
        <v>92738.48</v>
      </c>
      <c r="T40" s="131" t="n">
        <v>108400.26</v>
      </c>
      <c r="U40" s="131" t="n">
        <v>136619.42</v>
      </c>
      <c r="V40" s="91" t="n">
        <f aca="false">SUM(V41:V43)</f>
        <v>65000</v>
      </c>
      <c r="W40" s="91" t="n">
        <f aca="false">SUM(W41:W43)</f>
        <v>65000</v>
      </c>
      <c r="X40" s="91" t="n">
        <f aca="false">SUM(X41:X43)</f>
        <v>0</v>
      </c>
      <c r="Y40" s="132" t="n">
        <f aca="false">SUM(Y41:Y43)</f>
        <v>65000</v>
      </c>
    </row>
    <row r="41" customFormat="false" ht="13.2" hidden="false" customHeight="false" outlineLevel="0" collapsed="false">
      <c r="A41" s="82"/>
      <c r="B41" s="93"/>
      <c r="C41" s="94" t="s">
        <v>62</v>
      </c>
      <c r="D41" s="115" t="n">
        <v>103532</v>
      </c>
      <c r="E41" s="115" t="n">
        <v>91482</v>
      </c>
      <c r="F41" s="115" t="n">
        <v>143896</v>
      </c>
      <c r="G41" s="115" t="n">
        <v>103964</v>
      </c>
      <c r="H41" s="115" t="n">
        <v>97289</v>
      </c>
      <c r="I41" s="115" t="n">
        <v>69567</v>
      </c>
      <c r="J41" s="115" t="n">
        <v>48641</v>
      </c>
      <c r="K41" s="47" t="n">
        <v>58713</v>
      </c>
      <c r="L41" s="47" t="n">
        <v>65956.11</v>
      </c>
      <c r="M41" s="77" t="n">
        <v>53025.13</v>
      </c>
      <c r="N41" s="78" t="n">
        <v>35320.42</v>
      </c>
      <c r="O41" s="77" t="n">
        <v>33711.95</v>
      </c>
      <c r="P41" s="77" t="n">
        <v>83859.59</v>
      </c>
      <c r="Q41" s="77" t="n">
        <v>113739.53</v>
      </c>
      <c r="R41" s="77" t="n">
        <f aca="false">84588.08-728.49</f>
        <v>83859.59</v>
      </c>
      <c r="S41" s="77" t="n">
        <v>74189.63</v>
      </c>
      <c r="T41" s="77" t="n">
        <v>83579.39</v>
      </c>
      <c r="U41" s="77" t="n">
        <v>85453.44</v>
      </c>
      <c r="V41" s="77" t="n">
        <v>15000</v>
      </c>
      <c r="W41" s="78" t="n">
        <v>15000</v>
      </c>
      <c r="X41" s="78"/>
      <c r="Y41" s="133" t="n">
        <f aca="false">W41+X41</f>
        <v>15000</v>
      </c>
    </row>
    <row r="42" customFormat="false" ht="13.2" hidden="false" customHeight="false" outlineLevel="0" collapsed="false">
      <c r="A42" s="82"/>
      <c r="B42" s="93"/>
      <c r="C42" s="116" t="s">
        <v>63</v>
      </c>
      <c r="D42" s="141"/>
      <c r="E42" s="141"/>
      <c r="F42" s="141"/>
      <c r="G42" s="141"/>
      <c r="H42" s="141"/>
      <c r="I42" s="141"/>
      <c r="J42" s="141"/>
      <c r="K42" s="47"/>
      <c r="L42" s="47" t="n">
        <v>768.56</v>
      </c>
      <c r="M42" s="142" t="n">
        <v>1339.48</v>
      </c>
      <c r="N42" s="143" t="n">
        <v>1870.76</v>
      </c>
      <c r="O42" s="142"/>
      <c r="P42" s="142" t="n">
        <v>728.49</v>
      </c>
      <c r="Q42" s="142"/>
      <c r="R42" s="46" t="n">
        <v>728.49</v>
      </c>
      <c r="S42" s="142"/>
      <c r="T42" s="142"/>
      <c r="U42" s="142"/>
      <c r="V42" s="142" t="n">
        <v>0</v>
      </c>
      <c r="W42" s="143" t="n">
        <v>0</v>
      </c>
      <c r="X42" s="143"/>
      <c r="Y42" s="144" t="n">
        <f aca="false">W42+X42</f>
        <v>0</v>
      </c>
    </row>
    <row r="43" customFormat="false" ht="13.8" hidden="false" customHeight="false" outlineLevel="0" collapsed="false">
      <c r="A43" s="82"/>
      <c r="B43" s="93"/>
      <c r="C43" s="123" t="s">
        <v>64</v>
      </c>
      <c r="D43" s="123" t="n">
        <v>4780</v>
      </c>
      <c r="E43" s="123" t="n">
        <v>8265</v>
      </c>
      <c r="F43" s="123" t="n">
        <v>12315</v>
      </c>
      <c r="G43" s="123" t="n">
        <v>6477</v>
      </c>
      <c r="H43" s="123" t="n">
        <v>19594</v>
      </c>
      <c r="I43" s="123" t="n">
        <v>24347</v>
      </c>
      <c r="J43" s="123" t="n">
        <v>20451</v>
      </c>
      <c r="K43" s="47" t="n">
        <v>18414</v>
      </c>
      <c r="L43" s="47" t="n">
        <v>18816.01</v>
      </c>
      <c r="M43" s="80" t="n">
        <v>27091.69</v>
      </c>
      <c r="N43" s="81" t="n">
        <v>28694.77</v>
      </c>
      <c r="O43" s="80" t="n">
        <v>27138.64</v>
      </c>
      <c r="P43" s="80" t="n">
        <v>25115.94</v>
      </c>
      <c r="Q43" s="80" t="n">
        <v>24041.82</v>
      </c>
      <c r="R43" s="142" t="n">
        <v>25115.94</v>
      </c>
      <c r="S43" s="80" t="n">
        <v>18548.85</v>
      </c>
      <c r="T43" s="80" t="n">
        <v>24820.87</v>
      </c>
      <c r="U43" s="80" t="n">
        <v>51165.98</v>
      </c>
      <c r="V43" s="80" t="n">
        <v>50000</v>
      </c>
      <c r="W43" s="81" t="n">
        <v>50000</v>
      </c>
      <c r="X43" s="81"/>
      <c r="Y43" s="136" t="n">
        <f aca="false">W43+X43</f>
        <v>50000</v>
      </c>
    </row>
    <row r="44" customFormat="false" ht="13.8" hidden="false" customHeight="false" outlineLevel="0" collapsed="false">
      <c r="A44" s="82"/>
      <c r="B44" s="126" t="n">
        <v>223</v>
      </c>
      <c r="C44" s="126" t="s">
        <v>65</v>
      </c>
      <c r="D44" s="126" t="n">
        <v>209420</v>
      </c>
      <c r="E44" s="126" t="n">
        <v>224723</v>
      </c>
      <c r="F44" s="126" t="n">
        <v>270165</v>
      </c>
      <c r="G44" s="126" t="n">
        <v>213694</v>
      </c>
      <c r="H44" s="126" t="n">
        <v>431444</v>
      </c>
      <c r="I44" s="129" t="n">
        <f aca="false">SUM(I45:I56)</f>
        <v>484992</v>
      </c>
      <c r="J44" s="129" t="n">
        <f aca="false">SUM(J45:J56)</f>
        <v>400298</v>
      </c>
      <c r="K44" s="129" t="n">
        <f aca="false">SUM(K45:K56)</f>
        <v>434944</v>
      </c>
      <c r="L44" s="129" t="n">
        <f aca="false">SUM(L45:L56)</f>
        <v>507780.7</v>
      </c>
      <c r="M44" s="130" t="n">
        <f aca="false">SUM(M45:M56)</f>
        <v>519757.42</v>
      </c>
      <c r="N44" s="91" t="n">
        <f aca="false">SUM(N45:N56)</f>
        <v>507767.17</v>
      </c>
      <c r="O44" s="131" t="n">
        <f aca="false">SUM(O45:O56)</f>
        <v>502305.62</v>
      </c>
      <c r="P44" s="91" t="n">
        <v>569937.49</v>
      </c>
      <c r="Q44" s="131" t="n">
        <f aca="false">SUM(Q45:Q56)</f>
        <v>745927.6</v>
      </c>
      <c r="R44" s="131" t="n">
        <f aca="false">SUM(R45:R56)</f>
        <v>569937.49</v>
      </c>
      <c r="S44" s="131" t="n">
        <v>661509.73</v>
      </c>
      <c r="T44" s="131" t="n">
        <v>869835.61</v>
      </c>
      <c r="U44" s="131" t="n">
        <v>1031371.48</v>
      </c>
      <c r="V44" s="91" t="n">
        <f aca="false">SUM(V45:V56)</f>
        <v>859410</v>
      </c>
      <c r="W44" s="91" t="n">
        <f aca="false">SUM(W45:W56)</f>
        <v>907421</v>
      </c>
      <c r="X44" s="91" t="n">
        <f aca="false">SUM(X45:X56)</f>
        <v>0</v>
      </c>
      <c r="Y44" s="132" t="n">
        <f aca="false">SUM(Y45:Y56)</f>
        <v>907421</v>
      </c>
    </row>
    <row r="45" customFormat="false" ht="13.2" hidden="false" customHeight="false" outlineLevel="0" collapsed="false">
      <c r="A45" s="82"/>
      <c r="B45" s="145"/>
      <c r="C45" s="115" t="s">
        <v>66</v>
      </c>
      <c r="D45" s="115"/>
      <c r="E45" s="115"/>
      <c r="F45" s="115"/>
      <c r="G45" s="115"/>
      <c r="H45" s="115"/>
      <c r="I45" s="115" t="n">
        <v>19602</v>
      </c>
      <c r="J45" s="115" t="n">
        <v>19573</v>
      </c>
      <c r="K45" s="47" t="n">
        <v>20641</v>
      </c>
      <c r="L45" s="47" t="n">
        <v>20552.5</v>
      </c>
      <c r="M45" s="77" t="n">
        <v>20532.33</v>
      </c>
      <c r="N45" s="78" t="n">
        <v>37975.43</v>
      </c>
      <c r="O45" s="77" t="n">
        <v>42651.54</v>
      </c>
      <c r="P45" s="77" t="n">
        <v>60354.27</v>
      </c>
      <c r="Q45" s="77" t="n">
        <v>57023.05</v>
      </c>
      <c r="R45" s="77" t="n">
        <v>60354.27</v>
      </c>
      <c r="S45" s="77" t="n">
        <v>50032.78</v>
      </c>
      <c r="T45" s="77" t="n">
        <v>48356.9</v>
      </c>
      <c r="U45" s="77" t="n">
        <v>52711.65</v>
      </c>
      <c r="V45" s="77" t="n">
        <v>70000</v>
      </c>
      <c r="W45" s="78" t="n">
        <v>70000</v>
      </c>
      <c r="X45" s="78"/>
      <c r="Y45" s="133" t="n">
        <f aca="false">W45+X45</f>
        <v>70000</v>
      </c>
    </row>
    <row r="46" customFormat="false" ht="13.2" hidden="false" customHeight="false" outlineLevel="0" collapsed="false">
      <c r="A46" s="82"/>
      <c r="B46" s="145"/>
      <c r="C46" s="116" t="s">
        <v>67</v>
      </c>
      <c r="D46" s="116"/>
      <c r="E46" s="116"/>
      <c r="F46" s="116"/>
      <c r="G46" s="116"/>
      <c r="H46" s="116"/>
      <c r="I46" s="116" t="n">
        <v>20170</v>
      </c>
      <c r="J46" s="116" t="n">
        <v>3900</v>
      </c>
      <c r="K46" s="47" t="n">
        <v>8400</v>
      </c>
      <c r="L46" s="47" t="n">
        <v>4100</v>
      </c>
      <c r="M46" s="77" t="n">
        <v>15650</v>
      </c>
      <c r="N46" s="78" t="n">
        <v>19753</v>
      </c>
      <c r="O46" s="77" t="n">
        <v>8510</v>
      </c>
      <c r="P46" s="77"/>
      <c r="Q46" s="77" t="n">
        <v>8118.5</v>
      </c>
      <c r="R46" s="77"/>
      <c r="S46" s="77" t="n">
        <v>39962.45</v>
      </c>
      <c r="T46" s="77" t="n">
        <v>32106.35</v>
      </c>
      <c r="U46" s="77"/>
      <c r="V46" s="77" t="n">
        <v>0</v>
      </c>
      <c r="W46" s="78" t="n">
        <v>0</v>
      </c>
      <c r="X46" s="78"/>
      <c r="Y46" s="133" t="n">
        <f aca="false">W46+X46</f>
        <v>0</v>
      </c>
    </row>
    <row r="47" customFormat="false" ht="13.2" hidden="true" customHeight="false" outlineLevel="0" collapsed="false">
      <c r="A47" s="82"/>
      <c r="B47" s="145"/>
      <c r="C47" s="116" t="s">
        <v>68</v>
      </c>
      <c r="D47" s="116"/>
      <c r="E47" s="116"/>
      <c r="F47" s="116"/>
      <c r="G47" s="116"/>
      <c r="H47" s="116"/>
      <c r="I47" s="146" t="n">
        <v>1309</v>
      </c>
      <c r="J47" s="147"/>
      <c r="K47" s="47"/>
      <c r="L47" s="47"/>
      <c r="M47" s="77"/>
      <c r="N47" s="78"/>
      <c r="O47" s="77"/>
      <c r="P47" s="77"/>
      <c r="Q47" s="77"/>
      <c r="R47" s="77"/>
      <c r="S47" s="77"/>
      <c r="T47" s="77"/>
      <c r="U47" s="77"/>
      <c r="V47" s="77" t="n">
        <v>0</v>
      </c>
      <c r="W47" s="78" t="n">
        <v>0</v>
      </c>
      <c r="X47" s="78"/>
      <c r="Y47" s="133" t="n">
        <f aca="false">W47+X47</f>
        <v>0</v>
      </c>
    </row>
    <row r="48" customFormat="false" ht="13.2" hidden="false" customHeight="false" outlineLevel="0" collapsed="false">
      <c r="A48" s="82"/>
      <c r="B48" s="145"/>
      <c r="C48" s="120" t="s">
        <v>69</v>
      </c>
      <c r="D48" s="120"/>
      <c r="E48" s="120"/>
      <c r="F48" s="120"/>
      <c r="G48" s="120"/>
      <c r="H48" s="120"/>
      <c r="I48" s="97" t="n">
        <v>23291</v>
      </c>
      <c r="J48" s="97" t="n">
        <v>27058</v>
      </c>
      <c r="K48" s="47" t="n">
        <f aca="false">18432+1749</f>
        <v>20181</v>
      </c>
      <c r="L48" s="47" t="n">
        <v>31759</v>
      </c>
      <c r="M48" s="46" t="n">
        <v>31403.35</v>
      </c>
      <c r="N48" s="47" t="n">
        <v>35343</v>
      </c>
      <c r="O48" s="46" t="n">
        <v>34322.05</v>
      </c>
      <c r="P48" s="46" t="n">
        <v>44982.3</v>
      </c>
      <c r="Q48" s="46" t="n">
        <v>43614.7</v>
      </c>
      <c r="R48" s="46" t="n">
        <v>44982.3</v>
      </c>
      <c r="S48" s="46" t="n">
        <v>48179</v>
      </c>
      <c r="T48" s="46" t="n">
        <v>44026.75</v>
      </c>
      <c r="U48" s="46" t="n">
        <v>46483.3</v>
      </c>
      <c r="V48" s="46" t="n">
        <v>60000</v>
      </c>
      <c r="W48" s="47" t="n">
        <v>60000</v>
      </c>
      <c r="X48" s="47"/>
      <c r="Y48" s="134" t="n">
        <f aca="false">W48+X48</f>
        <v>60000</v>
      </c>
    </row>
    <row r="49" customFormat="false" ht="13.2" hidden="false" customHeight="false" outlineLevel="0" collapsed="false">
      <c r="A49" s="82"/>
      <c r="B49" s="145"/>
      <c r="C49" s="120" t="s">
        <v>70</v>
      </c>
      <c r="D49" s="120"/>
      <c r="E49" s="120"/>
      <c r="F49" s="120"/>
      <c r="G49" s="120"/>
      <c r="H49" s="120"/>
      <c r="I49" s="97"/>
      <c r="J49" s="97"/>
      <c r="K49" s="47"/>
      <c r="L49" s="47"/>
      <c r="M49" s="46"/>
      <c r="N49" s="47"/>
      <c r="O49" s="46"/>
      <c r="P49" s="46" t="n">
        <v>44734.7</v>
      </c>
      <c r="Q49" s="46" t="n">
        <v>40439.35</v>
      </c>
      <c r="R49" s="46" t="n">
        <v>44734.7</v>
      </c>
      <c r="S49" s="46" t="n">
        <v>44248.25</v>
      </c>
      <c r="T49" s="46" t="n">
        <v>69815</v>
      </c>
      <c r="U49" s="46" t="n">
        <v>73931.5</v>
      </c>
      <c r="V49" s="46" t="n">
        <v>44000</v>
      </c>
      <c r="W49" s="47" t="n">
        <v>44000</v>
      </c>
      <c r="X49" s="47"/>
      <c r="Y49" s="134" t="n">
        <f aca="false">W49+X49</f>
        <v>44000</v>
      </c>
    </row>
    <row r="50" customFormat="false" ht="13.2" hidden="false" customHeight="false" outlineLevel="0" collapsed="false">
      <c r="A50" s="82"/>
      <c r="B50" s="145"/>
      <c r="C50" s="120" t="s">
        <v>71</v>
      </c>
      <c r="D50" s="120"/>
      <c r="E50" s="120"/>
      <c r="F50" s="120"/>
      <c r="G50" s="120"/>
      <c r="H50" s="120"/>
      <c r="I50" s="97"/>
      <c r="J50" s="97"/>
      <c r="K50" s="47"/>
      <c r="L50" s="47"/>
      <c r="M50" s="46"/>
      <c r="N50" s="47"/>
      <c r="O50" s="46" t="n">
        <v>2410.4</v>
      </c>
      <c r="P50" s="46" t="n">
        <v>72958.35</v>
      </c>
      <c r="Q50" s="46"/>
      <c r="R50" s="46" t="n">
        <v>72958.35</v>
      </c>
      <c r="S50" s="46" t="n">
        <v>155816.63</v>
      </c>
      <c r="T50" s="46" t="n">
        <v>253900.72</v>
      </c>
      <c r="U50" s="46" t="n">
        <v>253315</v>
      </c>
      <c r="V50" s="46" t="n">
        <v>110000</v>
      </c>
      <c r="W50" s="47" t="n">
        <v>130000</v>
      </c>
      <c r="X50" s="47"/>
      <c r="Y50" s="134" t="n">
        <f aca="false">W50+X50</f>
        <v>130000</v>
      </c>
    </row>
    <row r="51" customFormat="false" ht="13.2" hidden="false" customHeight="false" outlineLevel="0" collapsed="false">
      <c r="A51" s="82"/>
      <c r="B51" s="145"/>
      <c r="C51" s="120" t="s">
        <v>72</v>
      </c>
      <c r="D51" s="120"/>
      <c r="E51" s="120"/>
      <c r="F51" s="120"/>
      <c r="G51" s="120"/>
      <c r="H51" s="120"/>
      <c r="I51" s="97" t="n">
        <f aca="false">25266+1975-2735</f>
        <v>24506</v>
      </c>
      <c r="J51" s="97" t="n">
        <v>29035</v>
      </c>
      <c r="K51" s="47" t="n">
        <v>28418</v>
      </c>
      <c r="L51" s="47" t="n">
        <v>20267.02</v>
      </c>
      <c r="M51" s="46" t="n">
        <v>19677.18</v>
      </c>
      <c r="N51" s="47" t="n">
        <v>14953.06</v>
      </c>
      <c r="O51" s="46" t="n">
        <v>28154.6</v>
      </c>
      <c r="P51" s="46"/>
      <c r="Q51" s="46"/>
      <c r="R51" s="46"/>
      <c r="S51" s="46"/>
      <c r="T51" s="46"/>
      <c r="U51" s="46" t="n">
        <v>29181.15</v>
      </c>
      <c r="V51" s="46" t="n">
        <v>15000</v>
      </c>
      <c r="W51" s="47" t="n">
        <v>15000</v>
      </c>
      <c r="X51" s="47"/>
      <c r="Y51" s="134" t="n">
        <f aca="false">W51+X51</f>
        <v>15000</v>
      </c>
    </row>
    <row r="52" customFormat="false" ht="13.2" hidden="false" customHeight="false" outlineLevel="0" collapsed="false">
      <c r="A52" s="82"/>
      <c r="B52" s="145"/>
      <c r="C52" s="120" t="s">
        <v>73</v>
      </c>
      <c r="D52" s="120"/>
      <c r="E52" s="120"/>
      <c r="F52" s="120"/>
      <c r="G52" s="120"/>
      <c r="H52" s="120"/>
      <c r="I52" s="97" t="n">
        <f aca="false">19469+134+18</f>
        <v>19621</v>
      </c>
      <c r="J52" s="97" t="n">
        <v>15462</v>
      </c>
      <c r="K52" s="47" t="n">
        <v>15205</v>
      </c>
      <c r="L52" s="47" t="n">
        <v>17827.7</v>
      </c>
      <c r="M52" s="46" t="n">
        <v>16873.9</v>
      </c>
      <c r="N52" s="47" t="n">
        <v>18524.4</v>
      </c>
      <c r="O52" s="46" t="n">
        <v>107327.38</v>
      </c>
      <c r="P52" s="46" t="n">
        <v>8510</v>
      </c>
      <c r="Q52" s="46" t="n">
        <v>18800</v>
      </c>
      <c r="R52" s="46" t="n">
        <v>8510</v>
      </c>
      <c r="S52" s="46" t="n">
        <v>9530</v>
      </c>
      <c r="T52" s="46" t="n">
        <v>26030</v>
      </c>
      <c r="U52" s="46" t="n">
        <v>27040</v>
      </c>
      <c r="V52" s="46" t="n">
        <v>17410</v>
      </c>
      <c r="W52" s="47" t="n">
        <v>17410</v>
      </c>
      <c r="X52" s="47"/>
      <c r="Y52" s="134" t="n">
        <f aca="false">W52+X52</f>
        <v>17410</v>
      </c>
    </row>
    <row r="53" customFormat="false" ht="13.2" hidden="false" customHeight="false" outlineLevel="0" collapsed="false">
      <c r="A53" s="82"/>
      <c r="B53" s="145"/>
      <c r="C53" s="135" t="s">
        <v>74</v>
      </c>
      <c r="D53" s="135"/>
      <c r="E53" s="135"/>
      <c r="F53" s="135"/>
      <c r="G53" s="135"/>
      <c r="H53" s="135"/>
      <c r="I53" s="148" t="n">
        <v>136368</v>
      </c>
      <c r="J53" s="97" t="n">
        <v>127040</v>
      </c>
      <c r="K53" s="47" t="n">
        <f aca="false">149434+40</f>
        <v>149474</v>
      </c>
      <c r="L53" s="47" t="n">
        <v>154903.56</v>
      </c>
      <c r="M53" s="80" t="n">
        <v>163189.57</v>
      </c>
      <c r="N53" s="81" t="n">
        <v>121087.25</v>
      </c>
      <c r="O53" s="80" t="n">
        <v>49349.66</v>
      </c>
      <c r="P53" s="80" t="n">
        <v>106757.63</v>
      </c>
      <c r="Q53" s="80" t="n">
        <v>102354.74</v>
      </c>
      <c r="R53" s="80" t="n">
        <v>106757.63</v>
      </c>
      <c r="S53" s="80" t="n">
        <v>101964.37</v>
      </c>
      <c r="T53" s="80" t="n">
        <v>156939.26</v>
      </c>
      <c r="U53" s="80" t="n">
        <v>181647.41</v>
      </c>
      <c r="V53" s="80" t="n">
        <v>182000</v>
      </c>
      <c r="W53" s="81" t="n">
        <f aca="false">182000+23781+5730</f>
        <v>211511</v>
      </c>
      <c r="X53" s="81"/>
      <c r="Y53" s="136" t="n">
        <f aca="false">W53+X53</f>
        <v>211511</v>
      </c>
    </row>
    <row r="54" customFormat="false" ht="13.2" hidden="false" customHeight="false" outlineLevel="0" collapsed="false">
      <c r="A54" s="82"/>
      <c r="B54" s="145"/>
      <c r="C54" s="135" t="s">
        <v>75</v>
      </c>
      <c r="D54" s="135"/>
      <c r="E54" s="135"/>
      <c r="F54" s="135"/>
      <c r="G54" s="135"/>
      <c r="H54" s="135"/>
      <c r="I54" s="148" t="n">
        <v>60412</v>
      </c>
      <c r="J54" s="97" t="n">
        <v>44729</v>
      </c>
      <c r="K54" s="47" t="n">
        <v>51770</v>
      </c>
      <c r="L54" s="47" t="n">
        <v>49600.39</v>
      </c>
      <c r="M54" s="80" t="n">
        <v>49002.82</v>
      </c>
      <c r="N54" s="81" t="n">
        <v>48758.66</v>
      </c>
      <c r="O54" s="80" t="n">
        <v>11897.8</v>
      </c>
      <c r="P54" s="80" t="n">
        <v>46014.91</v>
      </c>
      <c r="Q54" s="80" t="n">
        <v>41209.34</v>
      </c>
      <c r="R54" s="80" t="n">
        <v>46014.91</v>
      </c>
      <c r="S54" s="80" t="n">
        <v>31969.12</v>
      </c>
      <c r="T54" s="80" t="n">
        <v>41710.4</v>
      </c>
      <c r="U54" s="80" t="n">
        <v>41750.41</v>
      </c>
      <c r="V54" s="80" t="n">
        <v>72600</v>
      </c>
      <c r="W54" s="81" t="n">
        <f aca="false">72600-20000</f>
        <v>52600</v>
      </c>
      <c r="X54" s="81"/>
      <c r="Y54" s="136" t="n">
        <f aca="false">W54+X54</f>
        <v>52600</v>
      </c>
    </row>
    <row r="55" customFormat="false" ht="13.2" hidden="false" customHeight="false" outlineLevel="0" collapsed="false">
      <c r="A55" s="82"/>
      <c r="B55" s="145"/>
      <c r="C55" s="135" t="s">
        <v>76</v>
      </c>
      <c r="D55" s="135"/>
      <c r="E55" s="135"/>
      <c r="F55" s="135"/>
      <c r="G55" s="135"/>
      <c r="H55" s="135"/>
      <c r="I55" s="148"/>
      <c r="J55" s="97"/>
      <c r="K55" s="47"/>
      <c r="L55" s="47" t="n">
        <v>760.76</v>
      </c>
      <c r="M55" s="80"/>
      <c r="N55" s="81" t="n">
        <v>3813</v>
      </c>
      <c r="O55" s="80" t="n">
        <v>6856.9</v>
      </c>
      <c r="P55" s="80" t="n">
        <v>29991.24</v>
      </c>
      <c r="Q55" s="80" t="n">
        <v>38311.52</v>
      </c>
      <c r="R55" s="80" t="n">
        <v>29991.24</v>
      </c>
      <c r="S55" s="80" t="n">
        <v>9841.25</v>
      </c>
      <c r="T55" s="80"/>
      <c r="U55" s="80" t="n">
        <v>13964.32</v>
      </c>
      <c r="V55" s="80" t="n">
        <v>45000</v>
      </c>
      <c r="W55" s="81" t="n">
        <v>45000</v>
      </c>
      <c r="X55" s="81"/>
      <c r="Y55" s="136" t="n">
        <f aca="false">W55+X55</f>
        <v>45000</v>
      </c>
    </row>
    <row r="56" customFormat="false" ht="13.8" hidden="false" customHeight="false" outlineLevel="0" collapsed="false">
      <c r="A56" s="82"/>
      <c r="B56" s="145"/>
      <c r="C56" s="135" t="s">
        <v>77</v>
      </c>
      <c r="D56" s="135"/>
      <c r="E56" s="135"/>
      <c r="F56" s="135"/>
      <c r="G56" s="135"/>
      <c r="H56" s="135"/>
      <c r="I56" s="148" t="n">
        <f aca="false">111+179602</f>
        <v>179713</v>
      </c>
      <c r="J56" s="97" t="n">
        <f aca="false">91+133410</f>
        <v>133501</v>
      </c>
      <c r="K56" s="47" t="n">
        <f aca="false">60+137299+3496</f>
        <v>140855</v>
      </c>
      <c r="L56" s="47" t="n">
        <v>208009.77</v>
      </c>
      <c r="M56" s="80" t="n">
        <v>203428.27</v>
      </c>
      <c r="N56" s="81" t="n">
        <v>207559.37</v>
      </c>
      <c r="O56" s="80" t="n">
        <v>210825.29</v>
      </c>
      <c r="P56" s="80" t="n">
        <v>155634.09</v>
      </c>
      <c r="Q56" s="80" t="n">
        <v>396056.4</v>
      </c>
      <c r="R56" s="80" t="n">
        <v>155634.09</v>
      </c>
      <c r="S56" s="80" t="n">
        <v>169965.88</v>
      </c>
      <c r="T56" s="80" t="n">
        <v>196950.23</v>
      </c>
      <c r="U56" s="80" t="n">
        <v>311346.74</v>
      </c>
      <c r="V56" s="80" t="n">
        <v>243400</v>
      </c>
      <c r="W56" s="81" t="n">
        <f aca="false">246400+15500</f>
        <v>261900</v>
      </c>
      <c r="X56" s="81"/>
      <c r="Y56" s="136" t="n">
        <f aca="false">W56+X56</f>
        <v>261900</v>
      </c>
    </row>
    <row r="57" customFormat="false" ht="13.8" hidden="false" customHeight="false" outlineLevel="0" collapsed="false">
      <c r="A57" s="82"/>
      <c r="B57" s="126" t="n">
        <v>229</v>
      </c>
      <c r="C57" s="126" t="s">
        <v>78</v>
      </c>
      <c r="D57" s="128" t="n">
        <f aca="false">D58</f>
        <v>3054</v>
      </c>
      <c r="E57" s="128" t="n">
        <f aca="false">E58</f>
        <v>2722</v>
      </c>
      <c r="F57" s="128" t="n">
        <f aca="false">F58</f>
        <v>2921</v>
      </c>
      <c r="G57" s="128" t="n">
        <f aca="false">G58</f>
        <v>2475</v>
      </c>
      <c r="H57" s="128" t="n">
        <f aca="false">H58</f>
        <v>2568</v>
      </c>
      <c r="I57" s="128" t="n">
        <f aca="false">I58</f>
        <v>2375</v>
      </c>
      <c r="J57" s="128" t="n">
        <f aca="false">J58</f>
        <v>2068</v>
      </c>
      <c r="K57" s="129" t="n">
        <f aca="false">K58</f>
        <v>2476</v>
      </c>
      <c r="L57" s="129" t="n">
        <f aca="false">L58</f>
        <v>2040.04</v>
      </c>
      <c r="M57" s="129" t="n">
        <f aca="false">M58</f>
        <v>2144.59</v>
      </c>
      <c r="N57" s="91" t="n">
        <f aca="false">N58</f>
        <v>2002.17</v>
      </c>
      <c r="O57" s="91" t="n">
        <f aca="false">O58</f>
        <v>2067.84</v>
      </c>
      <c r="P57" s="91" t="n">
        <v>1300</v>
      </c>
      <c r="Q57" s="131" t="n">
        <f aca="false">Q58</f>
        <v>1588</v>
      </c>
      <c r="R57" s="131" t="n">
        <f aca="false">R58</f>
        <v>1300</v>
      </c>
      <c r="S57" s="131" t="n">
        <v>1333</v>
      </c>
      <c r="T57" s="131" t="n">
        <v>1390</v>
      </c>
      <c r="U57" s="131" t="n">
        <v>1447</v>
      </c>
      <c r="V57" s="91" t="n">
        <f aca="false">V58</f>
        <v>0</v>
      </c>
      <c r="W57" s="91" t="n">
        <f aca="false">W58</f>
        <v>0</v>
      </c>
      <c r="X57" s="91" t="n">
        <f aca="false">X58</f>
        <v>0</v>
      </c>
      <c r="Y57" s="132" t="n">
        <f aca="false">Y58</f>
        <v>0</v>
      </c>
    </row>
    <row r="58" customFormat="false" ht="13.8" hidden="false" customHeight="false" outlineLevel="0" collapsed="false">
      <c r="A58" s="82"/>
      <c r="B58" s="149"/>
      <c r="C58" s="149" t="s">
        <v>79</v>
      </c>
      <c r="D58" s="149" t="n">
        <v>3054</v>
      </c>
      <c r="E58" s="149" t="n">
        <v>2722</v>
      </c>
      <c r="F58" s="149" t="n">
        <v>2921</v>
      </c>
      <c r="G58" s="149" t="n">
        <v>2475</v>
      </c>
      <c r="H58" s="149" t="n">
        <v>2568</v>
      </c>
      <c r="I58" s="149" t="n">
        <v>2375</v>
      </c>
      <c r="J58" s="149" t="n">
        <v>2068</v>
      </c>
      <c r="K58" s="150" t="n">
        <v>2476</v>
      </c>
      <c r="L58" s="150" t="n">
        <v>2040.04</v>
      </c>
      <c r="M58" s="151" t="n">
        <v>2144.59</v>
      </c>
      <c r="N58" s="152" t="n">
        <v>2002.17</v>
      </c>
      <c r="O58" s="151" t="n">
        <v>2067.84</v>
      </c>
      <c r="P58" s="152" t="n">
        <v>1300</v>
      </c>
      <c r="Q58" s="151" t="n">
        <v>1588</v>
      </c>
      <c r="R58" s="151" t="n">
        <v>1300</v>
      </c>
      <c r="S58" s="151" t="n">
        <v>1333</v>
      </c>
      <c r="T58" s="151" t="n">
        <v>1390</v>
      </c>
      <c r="U58" s="151" t="n">
        <v>1447</v>
      </c>
      <c r="V58" s="151"/>
      <c r="W58" s="152"/>
      <c r="X58" s="152"/>
      <c r="Y58" s="153" t="n">
        <f aca="false">W58+X58</f>
        <v>0</v>
      </c>
    </row>
    <row r="59" customFormat="false" ht="14.4" hidden="false" customHeight="false" outlineLevel="0" collapsed="false">
      <c r="A59" s="154" t="n">
        <v>240</v>
      </c>
      <c r="B59" s="155" t="s">
        <v>80</v>
      </c>
      <c r="C59" s="155"/>
      <c r="D59" s="156" t="n">
        <f aca="false">SUM(D60)</f>
        <v>27352</v>
      </c>
      <c r="E59" s="156" t="n">
        <f aca="false">SUM(E60)</f>
        <v>10390</v>
      </c>
      <c r="F59" s="156" t="n">
        <f aca="false">SUM(F60)</f>
        <v>16730</v>
      </c>
      <c r="G59" s="156" t="n">
        <f aca="false">SUM(G60)</f>
        <v>5867</v>
      </c>
      <c r="H59" s="156" t="n">
        <f aca="false">SUM(H60)</f>
        <v>6403</v>
      </c>
      <c r="I59" s="156" t="n">
        <f aca="false">SUM(I60)</f>
        <v>3943</v>
      </c>
      <c r="J59" s="156" t="n">
        <f aca="false">SUM(J60)</f>
        <v>3352</v>
      </c>
      <c r="K59" s="156" t="n">
        <f aca="false">SUM(K60)</f>
        <v>1988</v>
      </c>
      <c r="L59" s="157" t="n">
        <f aca="false">SUM(L60)</f>
        <v>1226.92</v>
      </c>
      <c r="M59" s="156" t="n">
        <f aca="false">SUM(M60)</f>
        <v>445.87</v>
      </c>
      <c r="N59" s="158" t="n">
        <f aca="false">SUM(N60)</f>
        <v>2584.38</v>
      </c>
      <c r="O59" s="158" t="n">
        <f aca="false">SUM(O60)</f>
        <v>1160.94</v>
      </c>
      <c r="P59" s="158" t="n">
        <v>0</v>
      </c>
      <c r="Q59" s="159" t="n">
        <f aca="false">SUM(Q60)</f>
        <v>1244.15</v>
      </c>
      <c r="R59" s="159" t="n">
        <f aca="false">SUM(R60)</f>
        <v>0</v>
      </c>
      <c r="S59" s="159" t="n">
        <v>0</v>
      </c>
      <c r="T59" s="159" t="n">
        <v>580</v>
      </c>
      <c r="U59" s="159" t="n">
        <v>3650.13</v>
      </c>
      <c r="V59" s="158" t="n">
        <f aca="false">SUM(V60)</f>
        <v>8500</v>
      </c>
      <c r="W59" s="158" t="n">
        <f aca="false">SUM(W60)</f>
        <v>4500</v>
      </c>
      <c r="X59" s="160" t="n">
        <f aca="false">SUM(X60)</f>
        <v>0</v>
      </c>
      <c r="Y59" s="33" t="n">
        <f aca="false">SUM(Y60)</f>
        <v>4500</v>
      </c>
    </row>
    <row r="60" customFormat="false" ht="14.4" hidden="false" customHeight="false" outlineLevel="0" collapsed="false">
      <c r="A60" s="107"/>
      <c r="B60" s="161"/>
      <c r="C60" s="162" t="s">
        <v>81</v>
      </c>
      <c r="D60" s="162" t="n">
        <v>27352</v>
      </c>
      <c r="E60" s="162" t="n">
        <v>10390</v>
      </c>
      <c r="F60" s="162" t="n">
        <v>16730</v>
      </c>
      <c r="G60" s="162" t="n">
        <v>5867</v>
      </c>
      <c r="H60" s="162" t="n">
        <v>6403</v>
      </c>
      <c r="I60" s="162" t="n">
        <v>3943</v>
      </c>
      <c r="J60" s="162" t="n">
        <v>3352</v>
      </c>
      <c r="K60" s="163" t="n">
        <v>1988</v>
      </c>
      <c r="L60" s="163" t="n">
        <v>1226.92</v>
      </c>
      <c r="M60" s="164" t="n">
        <v>445.87</v>
      </c>
      <c r="N60" s="165" t="n">
        <v>2584.38</v>
      </c>
      <c r="O60" s="164" t="n">
        <v>1160.94</v>
      </c>
      <c r="P60" s="165"/>
      <c r="Q60" s="164" t="n">
        <v>1244.15</v>
      </c>
      <c r="R60" s="164"/>
      <c r="S60" s="164"/>
      <c r="T60" s="164" t="n">
        <v>580</v>
      </c>
      <c r="U60" s="164" t="n">
        <v>3650.13</v>
      </c>
      <c r="V60" s="164" t="n">
        <v>8500</v>
      </c>
      <c r="W60" s="165" t="n">
        <v>4500</v>
      </c>
      <c r="X60" s="166"/>
      <c r="Y60" s="33" t="n">
        <f aca="false">W60+X60</f>
        <v>4500</v>
      </c>
    </row>
    <row r="61" customFormat="false" ht="14.4" hidden="false" customHeight="false" outlineLevel="0" collapsed="false">
      <c r="A61" s="154" t="n">
        <v>290</v>
      </c>
      <c r="B61" s="58" t="s">
        <v>82</v>
      </c>
      <c r="C61" s="58"/>
      <c r="D61" s="167" t="n">
        <f aca="false">D62</f>
        <v>56396</v>
      </c>
      <c r="E61" s="167" t="n">
        <f aca="false">E62</f>
        <v>21078</v>
      </c>
      <c r="F61" s="167" t="n">
        <f aca="false">F62</f>
        <v>316039</v>
      </c>
      <c r="G61" s="167" t="n">
        <f aca="false">G62</f>
        <v>123165</v>
      </c>
      <c r="H61" s="167" t="n">
        <v>59959</v>
      </c>
      <c r="I61" s="167" t="n">
        <f aca="false">I62</f>
        <v>166050</v>
      </c>
      <c r="J61" s="167" t="n">
        <f aca="false">J62</f>
        <v>55155</v>
      </c>
      <c r="K61" s="167" t="n">
        <f aca="false">K62</f>
        <v>92423</v>
      </c>
      <c r="L61" s="167" t="n">
        <f aca="false">L62</f>
        <v>73212.12</v>
      </c>
      <c r="M61" s="168" t="n">
        <f aca="false">M62</f>
        <v>97470.49</v>
      </c>
      <c r="N61" s="169" t="n">
        <f aca="false">N62</f>
        <v>73802.56</v>
      </c>
      <c r="O61" s="170" t="n">
        <f aca="false">O62</f>
        <v>45550.07</v>
      </c>
      <c r="P61" s="169" t="n">
        <v>24394.64</v>
      </c>
      <c r="Q61" s="170" t="n">
        <f aca="false">Q62</f>
        <v>54011.56</v>
      </c>
      <c r="R61" s="170" t="n">
        <f aca="false">R62</f>
        <v>24394.64</v>
      </c>
      <c r="S61" s="170" t="n">
        <v>25447.02</v>
      </c>
      <c r="T61" s="170" t="n">
        <v>18583.78</v>
      </c>
      <c r="U61" s="170" t="n">
        <v>120266.02</v>
      </c>
      <c r="V61" s="169" t="n">
        <f aca="false">V62</f>
        <v>123897</v>
      </c>
      <c r="W61" s="169" t="n">
        <f aca="false">W62</f>
        <v>15000</v>
      </c>
      <c r="X61" s="169" t="n">
        <f aca="false">X62</f>
        <v>0</v>
      </c>
      <c r="Y61" s="171" t="n">
        <f aca="false">Y62</f>
        <v>15000</v>
      </c>
    </row>
    <row r="62" customFormat="false" ht="13.8" hidden="false" customHeight="false" outlineLevel="0" collapsed="false">
      <c r="A62" s="82"/>
      <c r="B62" s="127" t="n">
        <v>292</v>
      </c>
      <c r="C62" s="127" t="s">
        <v>82</v>
      </c>
      <c r="D62" s="127" t="n">
        <v>56396</v>
      </c>
      <c r="E62" s="127" t="n">
        <v>21078</v>
      </c>
      <c r="F62" s="127" t="n">
        <v>316039</v>
      </c>
      <c r="G62" s="127" t="n">
        <v>123165</v>
      </c>
      <c r="H62" s="127" t="n">
        <v>59959</v>
      </c>
      <c r="I62" s="129" t="n">
        <f aca="false">SUM(I63:I67)</f>
        <v>166050</v>
      </c>
      <c r="J62" s="129" t="n">
        <f aca="false">SUM(J63:J67)</f>
        <v>55155</v>
      </c>
      <c r="K62" s="129" t="n">
        <f aca="false">SUM(K63:K67)</f>
        <v>92423</v>
      </c>
      <c r="L62" s="129" t="n">
        <f aca="false">SUM(L63:L67)</f>
        <v>73212.12</v>
      </c>
      <c r="M62" s="130" t="n">
        <f aca="false">SUM(M63:M67)</f>
        <v>97470.49</v>
      </c>
      <c r="N62" s="91" t="n">
        <f aca="false">SUM(N63:N67)</f>
        <v>73802.56</v>
      </c>
      <c r="O62" s="131" t="n">
        <f aca="false">SUM(O63:O67)</f>
        <v>45550.07</v>
      </c>
      <c r="P62" s="131" t="n">
        <v>24394.64</v>
      </c>
      <c r="Q62" s="131" t="n">
        <f aca="false">SUM(Q63:Q67)</f>
        <v>54011.56</v>
      </c>
      <c r="R62" s="131" t="n">
        <f aca="false">SUM(R63:R67)</f>
        <v>24394.64</v>
      </c>
      <c r="S62" s="131" t="n">
        <v>25447.02</v>
      </c>
      <c r="T62" s="131" t="n">
        <v>18583.78</v>
      </c>
      <c r="U62" s="131" t="n">
        <v>120266.02</v>
      </c>
      <c r="V62" s="91" t="n">
        <f aca="false">SUM(V63:V67)</f>
        <v>123897</v>
      </c>
      <c r="W62" s="91" t="n">
        <f aca="false">SUM(W63:W67)</f>
        <v>15000</v>
      </c>
      <c r="X62" s="91" t="n">
        <f aca="false">SUM(X63:X67)</f>
        <v>0</v>
      </c>
      <c r="Y62" s="132" t="n">
        <f aca="false">SUM(Y63:Y67)</f>
        <v>15000</v>
      </c>
    </row>
    <row r="63" customFormat="false" ht="13.2" hidden="false" customHeight="false" outlineLevel="0" collapsed="false">
      <c r="A63" s="82"/>
      <c r="B63" s="73"/>
      <c r="C63" s="172" t="s">
        <v>83</v>
      </c>
      <c r="D63" s="172"/>
      <c r="E63" s="172"/>
      <c r="F63" s="172"/>
      <c r="G63" s="172"/>
      <c r="H63" s="172"/>
      <c r="I63" s="37" t="n">
        <v>19700</v>
      </c>
      <c r="J63" s="37" t="n">
        <v>19300</v>
      </c>
      <c r="K63" s="47" t="n">
        <v>29700</v>
      </c>
      <c r="L63" s="47" t="n">
        <v>27700</v>
      </c>
      <c r="M63" s="77" t="n">
        <v>46500</v>
      </c>
      <c r="N63" s="78" t="n">
        <v>35700</v>
      </c>
      <c r="O63" s="77" t="n">
        <v>7205</v>
      </c>
      <c r="P63" s="77"/>
      <c r="Q63" s="77"/>
      <c r="R63" s="77"/>
      <c r="S63" s="77"/>
      <c r="T63" s="77"/>
      <c r="U63" s="77"/>
      <c r="V63" s="77"/>
      <c r="W63" s="78" t="n">
        <v>0</v>
      </c>
      <c r="X63" s="78"/>
      <c r="Y63" s="133" t="n">
        <f aca="false">W63+X63</f>
        <v>0</v>
      </c>
    </row>
    <row r="64" customFormat="false" ht="13.2" hidden="false" customHeight="false" outlineLevel="0" collapsed="false">
      <c r="A64" s="82"/>
      <c r="B64" s="73"/>
      <c r="C64" s="173" t="s">
        <v>84</v>
      </c>
      <c r="D64" s="173"/>
      <c r="E64" s="173"/>
      <c r="F64" s="173"/>
      <c r="G64" s="173"/>
      <c r="H64" s="173"/>
      <c r="I64" s="174" t="n">
        <v>37534</v>
      </c>
      <c r="J64" s="174" t="n">
        <v>14000</v>
      </c>
      <c r="K64" s="47" t="n">
        <v>2888</v>
      </c>
      <c r="L64" s="47" t="n">
        <v>313.32</v>
      </c>
      <c r="M64" s="77" t="n">
        <v>6641.91</v>
      </c>
      <c r="N64" s="78" t="n">
        <v>434.45</v>
      </c>
      <c r="O64" s="77" t="n">
        <v>5635.97</v>
      </c>
      <c r="P64" s="77"/>
      <c r="Q64" s="77" t="n">
        <v>3297.08</v>
      </c>
      <c r="R64" s="77"/>
      <c r="S64" s="77"/>
      <c r="T64" s="77"/>
      <c r="U64" s="77"/>
      <c r="V64" s="77"/>
      <c r="W64" s="78" t="n">
        <v>0</v>
      </c>
      <c r="X64" s="78"/>
      <c r="Y64" s="133" t="n">
        <f aca="false">W64+X64</f>
        <v>0</v>
      </c>
    </row>
    <row r="65" customFormat="false" ht="13.2" hidden="false" customHeight="false" outlineLevel="0" collapsed="false">
      <c r="A65" s="82"/>
      <c r="B65" s="73"/>
      <c r="C65" s="173" t="s">
        <v>82</v>
      </c>
      <c r="D65" s="173"/>
      <c r="E65" s="173"/>
      <c r="F65" s="173"/>
      <c r="G65" s="173"/>
      <c r="H65" s="173"/>
      <c r="I65" s="174" t="n">
        <v>106407</v>
      </c>
      <c r="J65" s="174" t="n">
        <v>19147</v>
      </c>
      <c r="K65" s="47" t="n">
        <f aca="false">16091+34106+2444+185+641+2733+114-32+43+286+668</f>
        <v>57279</v>
      </c>
      <c r="L65" s="47" t="n">
        <v>42730.56</v>
      </c>
      <c r="M65" s="77" t="n">
        <v>42300.64</v>
      </c>
      <c r="N65" s="78" t="n">
        <v>35668.57</v>
      </c>
      <c r="O65" s="77" t="n">
        <v>30698.19</v>
      </c>
      <c r="P65" s="77" t="n">
        <v>22776.37</v>
      </c>
      <c r="Q65" s="77" t="n">
        <v>47647.97</v>
      </c>
      <c r="R65" s="77" t="n">
        <v>22776.37</v>
      </c>
      <c r="S65" s="77" t="n">
        <v>25273.42</v>
      </c>
      <c r="T65" s="77" t="n">
        <v>18551.71</v>
      </c>
      <c r="U65" s="77" t="n">
        <v>120266.02</v>
      </c>
      <c r="V65" s="77" t="n">
        <v>123897</v>
      </c>
      <c r="W65" s="78" t="n">
        <v>15000</v>
      </c>
      <c r="X65" s="78"/>
      <c r="Y65" s="133" t="n">
        <f aca="false">W65+X65</f>
        <v>15000</v>
      </c>
    </row>
    <row r="66" customFormat="false" ht="13.8" hidden="false" customHeight="false" outlineLevel="0" collapsed="false">
      <c r="A66" s="82"/>
      <c r="B66" s="73"/>
      <c r="C66" s="175" t="s">
        <v>85</v>
      </c>
      <c r="D66" s="175"/>
      <c r="E66" s="175"/>
      <c r="F66" s="175"/>
      <c r="G66" s="175"/>
      <c r="H66" s="175"/>
      <c r="I66" s="44" t="n">
        <v>2409</v>
      </c>
      <c r="J66" s="44" t="n">
        <v>2708</v>
      </c>
      <c r="K66" s="47" t="n">
        <v>2556</v>
      </c>
      <c r="L66" s="47" t="n">
        <v>2468.24</v>
      </c>
      <c r="M66" s="176" t="n">
        <v>2027.94</v>
      </c>
      <c r="N66" s="45" t="n">
        <v>1999.54</v>
      </c>
      <c r="O66" s="176" t="n">
        <v>2010.91</v>
      </c>
      <c r="P66" s="176" t="n">
        <v>1618.27</v>
      </c>
      <c r="Q66" s="176" t="n">
        <v>3066.51</v>
      </c>
      <c r="R66" s="176" t="n">
        <v>1618.27</v>
      </c>
      <c r="S66" s="176" t="n">
        <v>173.6</v>
      </c>
      <c r="T66" s="176" t="n">
        <v>32.07</v>
      </c>
      <c r="U66" s="176"/>
      <c r="V66" s="176"/>
      <c r="W66" s="45"/>
      <c r="X66" s="45"/>
      <c r="Y66" s="177" t="n">
        <f aca="false">W66+X66</f>
        <v>0</v>
      </c>
    </row>
    <row r="67" customFormat="false" ht="13.8" hidden="true" customHeight="false" outlineLevel="0" collapsed="false">
      <c r="A67" s="82"/>
      <c r="B67" s="73"/>
      <c r="C67" s="178" t="s">
        <v>86</v>
      </c>
      <c r="D67" s="178"/>
      <c r="E67" s="178"/>
      <c r="F67" s="178"/>
      <c r="G67" s="178"/>
      <c r="H67" s="178"/>
      <c r="I67" s="178"/>
      <c r="J67" s="178"/>
      <c r="K67" s="51"/>
      <c r="L67" s="52"/>
      <c r="M67" s="52"/>
      <c r="N67" s="52"/>
      <c r="O67" s="52"/>
      <c r="P67" s="52"/>
      <c r="Q67" s="179"/>
      <c r="R67" s="179"/>
      <c r="S67" s="179"/>
      <c r="T67" s="179"/>
      <c r="U67" s="179"/>
      <c r="V67" s="179"/>
      <c r="W67" s="52"/>
      <c r="X67" s="180"/>
      <c r="Y67" s="181"/>
    </row>
    <row r="68" customFormat="false" ht="16.2" hidden="false" customHeight="false" outlineLevel="0" collapsed="false">
      <c r="A68" s="100" t="n">
        <v>300</v>
      </c>
      <c r="B68" s="182" t="s">
        <v>87</v>
      </c>
      <c r="C68" s="182"/>
      <c r="D68" s="183" t="n">
        <f aca="false">D69+D106</f>
        <v>1842129</v>
      </c>
      <c r="E68" s="183" t="n">
        <f aca="false">E69+E106</f>
        <v>1999701</v>
      </c>
      <c r="F68" s="183" t="n">
        <f aca="false">F69+F106</f>
        <v>2077242</v>
      </c>
      <c r="G68" s="183" t="n">
        <f aca="false">G69+G106</f>
        <v>2645110</v>
      </c>
      <c r="H68" s="183" t="n">
        <f aca="false">H69+H106</f>
        <v>2979865</v>
      </c>
      <c r="I68" s="183" t="n">
        <f aca="false">I69+I106</f>
        <v>2749519</v>
      </c>
      <c r="J68" s="183" t="n">
        <f aca="false">J69+J106</f>
        <v>2901991</v>
      </c>
      <c r="K68" s="183" t="n">
        <f aca="false">K69+K106</f>
        <v>3466649</v>
      </c>
      <c r="L68" s="183" t="n">
        <f aca="false">L69+L106</f>
        <v>3450076.55</v>
      </c>
      <c r="M68" s="184" t="n">
        <f aca="false">M69+M106</f>
        <v>3251492.52</v>
      </c>
      <c r="N68" s="185" t="n">
        <f aca="false">N69+N106</f>
        <v>3217895.65</v>
      </c>
      <c r="O68" s="185" t="n">
        <f aca="false">O69+O106</f>
        <v>3083446.56</v>
      </c>
      <c r="P68" s="186" t="n">
        <v>4385392.74</v>
      </c>
      <c r="Q68" s="186" t="n">
        <f aca="false">Q69+Q106</f>
        <v>3412076.46</v>
      </c>
      <c r="R68" s="186" t="n">
        <f aca="false">R69+R106</f>
        <v>4385392.74</v>
      </c>
      <c r="S68" s="186" t="n">
        <v>4535455.64</v>
      </c>
      <c r="T68" s="186" t="n">
        <v>4377798.93</v>
      </c>
      <c r="U68" s="186" t="n">
        <v>5074338</v>
      </c>
      <c r="V68" s="185" t="n">
        <f aca="false">V69+V106</f>
        <v>4665900</v>
      </c>
      <c r="W68" s="185" t="n">
        <f aca="false">W69+W106</f>
        <v>5769796</v>
      </c>
      <c r="X68" s="185" t="n">
        <f aca="false">X69+X106</f>
        <v>0</v>
      </c>
      <c r="Y68" s="187" t="n">
        <f aca="false">Y69+Y106</f>
        <v>5769796</v>
      </c>
    </row>
    <row r="69" customFormat="false" ht="14.4" hidden="false" customHeight="false" outlineLevel="0" collapsed="false">
      <c r="A69" s="57" t="n">
        <v>310</v>
      </c>
      <c r="B69" s="18" t="s">
        <v>88</v>
      </c>
      <c r="C69" s="18"/>
      <c r="D69" s="137" t="n">
        <f aca="false">D70+D72</f>
        <v>1842129</v>
      </c>
      <c r="E69" s="137" t="n">
        <f aca="false">E70+E72</f>
        <v>1999701</v>
      </c>
      <c r="F69" s="137" t="n">
        <f aca="false">F70+F72</f>
        <v>2077242</v>
      </c>
      <c r="G69" s="137" t="n">
        <f aca="false">G70+G72</f>
        <v>2645110</v>
      </c>
      <c r="H69" s="137" t="n">
        <f aca="false">H70+H72</f>
        <v>2958818</v>
      </c>
      <c r="I69" s="137" t="n">
        <f aca="false">I70+I72</f>
        <v>2721164</v>
      </c>
      <c r="J69" s="137" t="n">
        <f aca="false">J70+J72</f>
        <v>2862933</v>
      </c>
      <c r="K69" s="137" t="n">
        <f aca="false">K70+K72</f>
        <v>3457133</v>
      </c>
      <c r="L69" s="137" t="n">
        <f aca="false">L70+L72</f>
        <v>3450076.55</v>
      </c>
      <c r="M69" s="138" t="n">
        <f aca="false">M70+M72</f>
        <v>3251492.52</v>
      </c>
      <c r="N69" s="63" t="n">
        <f aca="false">N70+N72</f>
        <v>3217895.65</v>
      </c>
      <c r="O69" s="63" t="n">
        <f aca="false">O70+O72</f>
        <v>3083446.56</v>
      </c>
      <c r="P69" s="139" t="n">
        <v>4385392.74</v>
      </c>
      <c r="Q69" s="139" t="n">
        <f aca="false">Q70+Q72</f>
        <v>3412076.46</v>
      </c>
      <c r="R69" s="139" t="n">
        <f aca="false">R70+R72</f>
        <v>4385392.74</v>
      </c>
      <c r="S69" s="139" t="n">
        <v>4535455.64</v>
      </c>
      <c r="T69" s="139" t="n">
        <v>4377798.93</v>
      </c>
      <c r="U69" s="139" t="n">
        <v>5074338</v>
      </c>
      <c r="V69" s="63" t="n">
        <f aca="false">V70+V72</f>
        <v>4665900</v>
      </c>
      <c r="W69" s="63" t="n">
        <f aca="false">W70+W72</f>
        <v>5769796</v>
      </c>
      <c r="X69" s="63" t="n">
        <f aca="false">X70+X72</f>
        <v>0</v>
      </c>
      <c r="Y69" s="140" t="n">
        <f aca="false">Y70+Y72</f>
        <v>5769796</v>
      </c>
    </row>
    <row r="70" customFormat="false" ht="13.8" hidden="false" customHeight="false" outlineLevel="0" collapsed="false">
      <c r="A70" s="188"/>
      <c r="B70" s="189" t="n">
        <v>311</v>
      </c>
      <c r="C70" s="126" t="s">
        <v>89</v>
      </c>
      <c r="D70" s="190" t="n">
        <f aca="false">SUM(D71)</f>
        <v>0</v>
      </c>
      <c r="E70" s="190" t="n">
        <f aca="false">SUM(E71)</f>
        <v>23003</v>
      </c>
      <c r="F70" s="190" t="n">
        <f aca="false">SUM(F71)</f>
        <v>14107</v>
      </c>
      <c r="G70" s="190" t="n">
        <f aca="false">SUM(G71)</f>
        <v>9307</v>
      </c>
      <c r="H70" s="190" t="n">
        <f aca="false">SUM(H71)</f>
        <v>19495</v>
      </c>
      <c r="I70" s="190" t="n">
        <f aca="false">SUM(I71)</f>
        <v>11396</v>
      </c>
      <c r="J70" s="190" t="n">
        <f aca="false">SUM(J71)</f>
        <v>19287</v>
      </c>
      <c r="K70" s="129" t="n">
        <f aca="false">SUM(K71)</f>
        <v>18260</v>
      </c>
      <c r="L70" s="129" t="n">
        <f aca="false">SUM(L71)</f>
        <v>700</v>
      </c>
      <c r="M70" s="130" t="n">
        <f aca="false">SUM(M71)</f>
        <v>4100</v>
      </c>
      <c r="N70" s="71" t="n">
        <f aca="false">N71</f>
        <v>4000</v>
      </c>
      <c r="O70" s="70" t="n">
        <f aca="false">O71</f>
        <v>3010</v>
      </c>
      <c r="P70" s="70" t="n">
        <v>0</v>
      </c>
      <c r="Q70" s="70" t="n">
        <f aca="false">Q71</f>
        <v>1900</v>
      </c>
      <c r="R70" s="70" t="n">
        <f aca="false">R71</f>
        <v>0</v>
      </c>
      <c r="S70" s="70" t="n">
        <v>0</v>
      </c>
      <c r="T70" s="70" t="n">
        <v>0</v>
      </c>
      <c r="U70" s="70" t="n">
        <v>0</v>
      </c>
      <c r="V70" s="70" t="n">
        <f aca="false">V71</f>
        <v>0</v>
      </c>
      <c r="W70" s="70" t="n">
        <f aca="false">W71</f>
        <v>0</v>
      </c>
      <c r="X70" s="71" t="n">
        <f aca="false">X71</f>
        <v>0</v>
      </c>
      <c r="Y70" s="72" t="n">
        <f aca="false">Y71</f>
        <v>0</v>
      </c>
    </row>
    <row r="71" customFormat="false" ht="13.8" hidden="false" customHeight="false" outlineLevel="0" collapsed="false">
      <c r="A71" s="188"/>
      <c r="B71" s="145"/>
      <c r="C71" s="94" t="s">
        <v>90</v>
      </c>
      <c r="D71" s="94" t="n">
        <v>0</v>
      </c>
      <c r="E71" s="94" t="n">
        <v>23003</v>
      </c>
      <c r="F71" s="94" t="n">
        <v>14107</v>
      </c>
      <c r="G71" s="94" t="n">
        <v>9307</v>
      </c>
      <c r="H71" s="94" t="n">
        <v>19495</v>
      </c>
      <c r="I71" s="94" t="n">
        <v>11396</v>
      </c>
      <c r="J71" s="94" t="n">
        <v>19287</v>
      </c>
      <c r="K71" s="116" t="n">
        <v>18260</v>
      </c>
      <c r="L71" s="141" t="n">
        <v>700</v>
      </c>
      <c r="M71" s="77" t="n">
        <v>4100</v>
      </c>
      <c r="N71" s="78" t="n">
        <v>4000</v>
      </c>
      <c r="O71" s="77" t="n">
        <v>3010</v>
      </c>
      <c r="P71" s="77"/>
      <c r="Q71" s="77" t="n">
        <v>1900</v>
      </c>
      <c r="R71" s="77"/>
      <c r="S71" s="77"/>
      <c r="T71" s="77"/>
      <c r="U71" s="77"/>
      <c r="V71" s="77"/>
      <c r="W71" s="78"/>
      <c r="X71" s="78"/>
      <c r="Y71" s="133" t="n">
        <f aca="false">W71+X71</f>
        <v>0</v>
      </c>
    </row>
    <row r="72" customFormat="false" ht="13.8" hidden="false" customHeight="false" outlineLevel="0" collapsed="false">
      <c r="A72" s="188"/>
      <c r="B72" s="66" t="n">
        <v>312</v>
      </c>
      <c r="C72" s="66" t="s">
        <v>91</v>
      </c>
      <c r="D72" s="66" t="n">
        <v>1842129</v>
      </c>
      <c r="E72" s="66" t="n">
        <v>1976698</v>
      </c>
      <c r="F72" s="66" t="n">
        <v>2063135</v>
      </c>
      <c r="G72" s="66" t="n">
        <v>2635803</v>
      </c>
      <c r="H72" s="66" t="n">
        <v>2939323</v>
      </c>
      <c r="I72" s="87" t="n">
        <f aca="false">SUM(I73:I105)</f>
        <v>2709768</v>
      </c>
      <c r="J72" s="87" t="n">
        <f aca="false">SUM(J73:J105)</f>
        <v>2843646</v>
      </c>
      <c r="K72" s="87" t="n">
        <f aca="false">SUM(K73:K105)</f>
        <v>3438873</v>
      </c>
      <c r="L72" s="87" t="n">
        <v>3449376.55</v>
      </c>
      <c r="M72" s="88" t="n">
        <f aca="false">SUM(M73:M105)</f>
        <v>3247392.52</v>
      </c>
      <c r="N72" s="89" t="n">
        <f aca="false">SUM(N73:N105)</f>
        <v>3213895.65</v>
      </c>
      <c r="O72" s="90" t="n">
        <f aca="false">SUM(O73:O105)</f>
        <v>3080436.56</v>
      </c>
      <c r="P72" s="90" t="n">
        <v>4385392.74</v>
      </c>
      <c r="Q72" s="90" t="n">
        <f aca="false">SUM(Q73:Q105)</f>
        <v>3410176.46</v>
      </c>
      <c r="R72" s="90" t="n">
        <f aca="false">SUM(R73:R105)</f>
        <v>4385392.74</v>
      </c>
      <c r="S72" s="90" t="n">
        <v>4535455.64</v>
      </c>
      <c r="T72" s="90" t="n">
        <v>4377798.93</v>
      </c>
      <c r="U72" s="90" t="n">
        <v>6157648.43</v>
      </c>
      <c r="V72" s="89" t="n">
        <v>4665900</v>
      </c>
      <c r="W72" s="89" t="n">
        <f aca="false">SUM(W73:W105)</f>
        <v>5769796</v>
      </c>
      <c r="X72" s="89" t="n">
        <f aca="false">SUM(X73:X105)</f>
        <v>0</v>
      </c>
      <c r="Y72" s="92" t="n">
        <f aca="false">SUM(Y73:Y105)</f>
        <v>5769796</v>
      </c>
    </row>
    <row r="73" customFormat="false" ht="13.2" hidden="false" customHeight="false" outlineLevel="0" collapsed="false">
      <c r="A73" s="188"/>
      <c r="B73" s="191"/>
      <c r="C73" s="94" t="s">
        <v>92</v>
      </c>
      <c r="D73" s="94"/>
      <c r="E73" s="94"/>
      <c r="F73" s="94"/>
      <c r="G73" s="94"/>
      <c r="H73" s="94"/>
      <c r="I73" s="94" t="n">
        <v>23695</v>
      </c>
      <c r="J73" s="94" t="n">
        <v>17245</v>
      </c>
      <c r="K73" s="47" t="n">
        <v>10901</v>
      </c>
      <c r="L73" s="78" t="n">
        <v>11158.85</v>
      </c>
      <c r="M73" s="192" t="n">
        <v>11477.1</v>
      </c>
      <c r="N73" s="40" t="n">
        <v>11818.38</v>
      </c>
      <c r="O73" s="39" t="n">
        <v>12154.95</v>
      </c>
      <c r="P73" s="39" t="n">
        <v>16905.95</v>
      </c>
      <c r="Q73" s="39" t="n">
        <v>15209.34</v>
      </c>
      <c r="R73" s="39" t="n">
        <v>16905.95</v>
      </c>
      <c r="S73" s="39" t="n">
        <v>17572.16</v>
      </c>
      <c r="T73" s="39" t="n">
        <v>17305.09</v>
      </c>
      <c r="U73" s="39" t="n">
        <v>18417.25</v>
      </c>
      <c r="V73" s="39" t="n">
        <v>20497</v>
      </c>
      <c r="W73" s="40" t="n">
        <v>20497</v>
      </c>
      <c r="X73" s="193"/>
      <c r="Y73" s="194" t="n">
        <f aca="false">W73+X73</f>
        <v>20497</v>
      </c>
    </row>
    <row r="74" customFormat="false" ht="13.2" hidden="false" customHeight="false" outlineLevel="0" collapsed="false">
      <c r="A74" s="188"/>
      <c r="B74" s="191"/>
      <c r="C74" s="96" t="s">
        <v>93</v>
      </c>
      <c r="D74" s="96"/>
      <c r="E74" s="96"/>
      <c r="F74" s="96"/>
      <c r="G74" s="96"/>
      <c r="H74" s="96"/>
      <c r="I74" s="96" t="n">
        <v>2039732</v>
      </c>
      <c r="J74" s="96" t="n">
        <v>2219230</v>
      </c>
      <c r="K74" s="47" t="n">
        <v>2305975</v>
      </c>
      <c r="L74" s="47" t="n">
        <v>2374727</v>
      </c>
      <c r="M74" s="195" t="n">
        <v>2385302.7</v>
      </c>
      <c r="N74" s="47" t="n">
        <v>2378880.87</v>
      </c>
      <c r="O74" s="46" t="n">
        <v>2380478.2</v>
      </c>
      <c r="P74" s="46" t="n">
        <v>2781805.12</v>
      </c>
      <c r="Q74" s="46" t="n">
        <v>2545153.69</v>
      </c>
      <c r="R74" s="46" t="n">
        <v>2781805.12</v>
      </c>
      <c r="S74" s="46" t="n">
        <v>2869915</v>
      </c>
      <c r="T74" s="46" t="n">
        <v>3118128.2</v>
      </c>
      <c r="U74" s="46" t="n">
        <v>3663655</v>
      </c>
      <c r="V74" s="46" t="n">
        <v>3450756</v>
      </c>
      <c r="W74" s="47" t="n">
        <f aca="false">3450756+1682071</f>
        <v>5132827</v>
      </c>
      <c r="X74" s="193"/>
      <c r="Y74" s="194" t="n">
        <f aca="false">W74+X74</f>
        <v>5132827</v>
      </c>
    </row>
    <row r="75" customFormat="false" ht="13.2" hidden="false" customHeight="false" outlineLevel="0" collapsed="false">
      <c r="A75" s="188"/>
      <c r="B75" s="191"/>
      <c r="C75" s="96" t="s">
        <v>94</v>
      </c>
      <c r="D75" s="96"/>
      <c r="E75" s="96"/>
      <c r="F75" s="96"/>
      <c r="G75" s="96"/>
      <c r="H75" s="96"/>
      <c r="I75" s="96" t="n">
        <v>18027</v>
      </c>
      <c r="J75" s="96" t="n">
        <v>18084</v>
      </c>
      <c r="K75" s="47" t="n">
        <v>17994</v>
      </c>
      <c r="L75" s="47" t="n">
        <v>18008.52</v>
      </c>
      <c r="M75" s="195" t="n">
        <v>18041.07</v>
      </c>
      <c r="N75" s="47" t="n">
        <v>17962.95</v>
      </c>
      <c r="O75" s="46" t="n">
        <v>17965.74</v>
      </c>
      <c r="P75" s="46" t="n">
        <v>28158.54</v>
      </c>
      <c r="Q75" s="46" t="n">
        <v>25241.06</v>
      </c>
      <c r="R75" s="46" t="n">
        <v>28158.54</v>
      </c>
      <c r="S75" s="46" t="n">
        <v>24931.2</v>
      </c>
      <c r="T75" s="46" t="n">
        <v>24830.29</v>
      </c>
      <c r="U75" s="46" t="n">
        <v>28430.54</v>
      </c>
      <c r="V75" s="46" t="n">
        <v>24830</v>
      </c>
      <c r="W75" s="47" t="n">
        <v>24830</v>
      </c>
      <c r="X75" s="193"/>
      <c r="Y75" s="194" t="n">
        <f aca="false">W75+X75</f>
        <v>24830</v>
      </c>
    </row>
    <row r="76" customFormat="false" ht="13.2" hidden="false" customHeight="false" outlineLevel="0" collapsed="false">
      <c r="A76" s="188"/>
      <c r="B76" s="191"/>
      <c r="C76" s="96" t="s">
        <v>95</v>
      </c>
      <c r="D76" s="96"/>
      <c r="E76" s="96"/>
      <c r="F76" s="96"/>
      <c r="G76" s="96"/>
      <c r="H76" s="96"/>
      <c r="I76" s="96" t="n">
        <v>24577</v>
      </c>
      <c r="J76" s="96" t="n">
        <v>25124</v>
      </c>
      <c r="K76" s="47" t="n">
        <v>25564</v>
      </c>
      <c r="L76" s="47" t="n">
        <v>26022</v>
      </c>
      <c r="M76" s="195" t="n">
        <v>26310</v>
      </c>
      <c r="N76" s="47" t="n">
        <v>27303</v>
      </c>
      <c r="O76" s="46" t="n">
        <v>28388</v>
      </c>
      <c r="P76" s="46" t="n">
        <v>35166</v>
      </c>
      <c r="Q76" s="46" t="n">
        <v>32106</v>
      </c>
      <c r="R76" s="46" t="n">
        <v>35166</v>
      </c>
      <c r="S76" s="46" t="n">
        <v>36089</v>
      </c>
      <c r="T76" s="46" t="n">
        <v>18535</v>
      </c>
      <c r="U76" s="46" t="n">
        <v>19934</v>
      </c>
      <c r="V76" s="46" t="n">
        <v>40535</v>
      </c>
      <c r="W76" s="47" t="n">
        <v>40535</v>
      </c>
      <c r="X76" s="193"/>
      <c r="Y76" s="194" t="n">
        <f aca="false">W76+X76</f>
        <v>40535</v>
      </c>
    </row>
    <row r="77" customFormat="false" ht="13.2" hidden="false" customHeight="false" outlineLevel="0" collapsed="false">
      <c r="A77" s="188"/>
      <c r="B77" s="191"/>
      <c r="C77" s="96" t="s">
        <v>96</v>
      </c>
      <c r="D77" s="96"/>
      <c r="E77" s="96"/>
      <c r="F77" s="96"/>
      <c r="G77" s="96"/>
      <c r="H77" s="96"/>
      <c r="I77" s="96" t="n">
        <v>7039</v>
      </c>
      <c r="J77" s="96" t="n">
        <v>7075</v>
      </c>
      <c r="K77" s="47" t="n">
        <v>7128</v>
      </c>
      <c r="L77" s="47" t="n">
        <v>7141.61</v>
      </c>
      <c r="M77" s="195" t="n">
        <v>7157.02</v>
      </c>
      <c r="N77" s="47" t="n">
        <v>7145.67</v>
      </c>
      <c r="O77" s="46" t="n">
        <v>7146.74</v>
      </c>
      <c r="P77" s="46" t="n">
        <v>7210.94</v>
      </c>
      <c r="Q77" s="46" t="n">
        <v>7204.95</v>
      </c>
      <c r="R77" s="46" t="n">
        <v>7210.94</v>
      </c>
      <c r="S77" s="46" t="n">
        <v>7213.51</v>
      </c>
      <c r="T77" s="46" t="n">
        <v>7218.22</v>
      </c>
      <c r="U77" s="46" t="n">
        <v>7089.18</v>
      </c>
      <c r="V77" s="46" t="n">
        <v>7102</v>
      </c>
      <c r="W77" s="47" t="n">
        <v>7102</v>
      </c>
      <c r="X77" s="193"/>
      <c r="Y77" s="194" t="n">
        <f aca="false">W77+X77</f>
        <v>7102</v>
      </c>
    </row>
    <row r="78" customFormat="false" ht="13.2" hidden="false" customHeight="false" outlineLevel="0" collapsed="false">
      <c r="A78" s="188"/>
      <c r="B78" s="191"/>
      <c r="C78" s="96" t="s">
        <v>97</v>
      </c>
      <c r="D78" s="96"/>
      <c r="E78" s="96"/>
      <c r="F78" s="96"/>
      <c r="G78" s="96"/>
      <c r="H78" s="96"/>
      <c r="I78" s="96" t="n">
        <v>10058</v>
      </c>
      <c r="J78" s="96" t="n">
        <v>10551</v>
      </c>
      <c r="K78" s="47" t="n">
        <v>6336</v>
      </c>
      <c r="L78" s="47" t="n">
        <v>5427.66</v>
      </c>
      <c r="M78" s="195" t="n">
        <v>4327.68</v>
      </c>
      <c r="N78" s="47" t="n">
        <v>3104.64</v>
      </c>
      <c r="O78" s="46" t="n">
        <v>3575.04</v>
      </c>
      <c r="P78" s="46" t="n">
        <v>4480.02</v>
      </c>
      <c r="Q78" s="46" t="n">
        <v>5163.84</v>
      </c>
      <c r="R78" s="46" t="n">
        <v>4480.02</v>
      </c>
      <c r="S78" s="46" t="n">
        <v>2417</v>
      </c>
      <c r="T78" s="46" t="n">
        <v>3205.42</v>
      </c>
      <c r="U78" s="46" t="n">
        <v>4980</v>
      </c>
      <c r="V78" s="46" t="n">
        <v>4900</v>
      </c>
      <c r="W78" s="47" t="n">
        <v>4900</v>
      </c>
      <c r="X78" s="193"/>
      <c r="Y78" s="194" t="n">
        <f aca="false">W78+X78</f>
        <v>4900</v>
      </c>
    </row>
    <row r="79" customFormat="false" ht="13.2" hidden="false" customHeight="false" outlineLevel="0" collapsed="false">
      <c r="A79" s="188"/>
      <c r="B79" s="191"/>
      <c r="C79" s="96" t="s">
        <v>98</v>
      </c>
      <c r="D79" s="96"/>
      <c r="E79" s="96"/>
      <c r="F79" s="96"/>
      <c r="G79" s="96"/>
      <c r="H79" s="96"/>
      <c r="I79" s="96" t="n">
        <v>83191</v>
      </c>
      <c r="J79" s="96" t="n">
        <v>97555</v>
      </c>
      <c r="K79" s="47" t="n">
        <v>85709</v>
      </c>
      <c r="L79" s="47" t="n">
        <v>73418.71</v>
      </c>
      <c r="M79" s="195" t="n">
        <v>58497.09</v>
      </c>
      <c r="N79" s="47" t="n">
        <v>43283.74</v>
      </c>
      <c r="O79" s="46" t="n">
        <v>37015.03</v>
      </c>
      <c r="P79" s="46" t="n">
        <v>3685.2</v>
      </c>
      <c r="Q79" s="46" t="n">
        <v>180888.6</v>
      </c>
      <c r="R79" s="46" t="n">
        <v>3685.2</v>
      </c>
      <c r="S79" s="46" t="n">
        <v>3353.2</v>
      </c>
      <c r="T79" s="46" t="n">
        <v>3270.2</v>
      </c>
      <c r="U79" s="46" t="n">
        <v>674.75</v>
      </c>
      <c r="V79" s="46" t="n">
        <v>3300</v>
      </c>
      <c r="W79" s="47" t="n">
        <v>3300</v>
      </c>
      <c r="X79" s="193"/>
      <c r="Y79" s="194" t="n">
        <f aca="false">W79+X79</f>
        <v>3300</v>
      </c>
    </row>
    <row r="80" customFormat="false" ht="13.2" hidden="false" customHeight="false" outlineLevel="0" collapsed="false">
      <c r="A80" s="188"/>
      <c r="B80" s="191"/>
      <c r="C80" s="96" t="s">
        <v>99</v>
      </c>
      <c r="D80" s="96"/>
      <c r="E80" s="96"/>
      <c r="F80" s="96"/>
      <c r="G80" s="96"/>
      <c r="H80" s="96"/>
      <c r="I80" s="96" t="n">
        <v>25474</v>
      </c>
      <c r="J80" s="96" t="n">
        <v>22043</v>
      </c>
      <c r="K80" s="47" t="n">
        <f aca="false">1699+18018</f>
        <v>19717</v>
      </c>
      <c r="L80" s="47" t="n">
        <v>29033.54</v>
      </c>
      <c r="M80" s="195" t="n">
        <v>25989.77</v>
      </c>
      <c r="N80" s="47" t="n">
        <v>45874.89</v>
      </c>
      <c r="O80" s="46" t="n">
        <v>32060.63</v>
      </c>
      <c r="P80" s="46" t="n">
        <v>13997.92</v>
      </c>
      <c r="Q80" s="46" t="n">
        <v>11750.66</v>
      </c>
      <c r="R80" s="46" t="n">
        <v>13997.92</v>
      </c>
      <c r="S80" s="46" t="n">
        <v>25352.86</v>
      </c>
      <c r="T80" s="46" t="n">
        <v>29583.76</v>
      </c>
      <c r="U80" s="46" t="n">
        <v>3203.8</v>
      </c>
      <c r="V80" s="46" t="n">
        <v>25000</v>
      </c>
      <c r="W80" s="47" t="n">
        <v>25000</v>
      </c>
      <c r="X80" s="193"/>
      <c r="Y80" s="194" t="n">
        <f aca="false">W80+X80</f>
        <v>25000</v>
      </c>
    </row>
    <row r="81" customFormat="false" ht="13.2" hidden="false" customHeight="false" outlineLevel="0" collapsed="false">
      <c r="A81" s="188"/>
      <c r="B81" s="191"/>
      <c r="C81" s="96" t="s">
        <v>100</v>
      </c>
      <c r="D81" s="96"/>
      <c r="E81" s="96"/>
      <c r="F81" s="96"/>
      <c r="G81" s="96"/>
      <c r="H81" s="96"/>
      <c r="I81" s="96" t="n">
        <v>1008</v>
      </c>
      <c r="J81" s="96" t="n">
        <v>1008</v>
      </c>
      <c r="K81" s="47" t="n">
        <v>995</v>
      </c>
      <c r="L81" s="47" t="n">
        <v>836.54</v>
      </c>
      <c r="M81" s="195" t="n">
        <v>838.04</v>
      </c>
      <c r="N81" s="47" t="n">
        <v>834.41</v>
      </c>
      <c r="O81" s="46" t="n">
        <v>834.53</v>
      </c>
      <c r="P81" s="46" t="n">
        <v>833.25</v>
      </c>
      <c r="Q81" s="46" t="n">
        <v>834.92</v>
      </c>
      <c r="R81" s="46" t="n">
        <v>833.25</v>
      </c>
      <c r="S81" s="46" t="n">
        <v>831.16</v>
      </c>
      <c r="T81" s="46" t="n">
        <v>828.18</v>
      </c>
      <c r="U81" s="46" t="n">
        <v>48044.41</v>
      </c>
      <c r="V81" s="46" t="n">
        <v>805</v>
      </c>
      <c r="W81" s="47" t="n">
        <v>805</v>
      </c>
      <c r="X81" s="193"/>
      <c r="Y81" s="194" t="n">
        <f aca="false">W81+X81</f>
        <v>805</v>
      </c>
    </row>
    <row r="82" customFormat="false" ht="13.2" hidden="false" customHeight="false" outlineLevel="0" collapsed="false">
      <c r="A82" s="188"/>
      <c r="B82" s="191"/>
      <c r="C82" s="96" t="s">
        <v>101</v>
      </c>
      <c r="D82" s="96"/>
      <c r="E82" s="96"/>
      <c r="F82" s="96"/>
      <c r="G82" s="96"/>
      <c r="H82" s="96"/>
      <c r="I82" s="96" t="n">
        <v>1487</v>
      </c>
      <c r="J82" s="96" t="n">
        <v>1415</v>
      </c>
      <c r="K82" s="47" t="n">
        <v>1362</v>
      </c>
      <c r="L82" s="47" t="n">
        <v>1386.9</v>
      </c>
      <c r="M82" s="195" t="n">
        <v>1388.19</v>
      </c>
      <c r="N82" s="47" t="n">
        <v>1382.72</v>
      </c>
      <c r="O82" s="46" t="n">
        <v>1384.09</v>
      </c>
      <c r="P82" s="46" t="n">
        <v>1401.91</v>
      </c>
      <c r="Q82" s="46" t="n">
        <v>1383.78</v>
      </c>
      <c r="R82" s="46" t="n">
        <v>1401.91</v>
      </c>
      <c r="S82" s="46" t="n">
        <v>1442.76</v>
      </c>
      <c r="T82" s="46" t="n">
        <v>2139.51</v>
      </c>
      <c r="U82" s="46" t="n">
        <v>809.79</v>
      </c>
      <c r="V82" s="46" t="n">
        <v>1697</v>
      </c>
      <c r="W82" s="47" t="n">
        <v>1697</v>
      </c>
      <c r="X82" s="193"/>
      <c r="Y82" s="194" t="n">
        <f aca="false">W82+X82</f>
        <v>1697</v>
      </c>
    </row>
    <row r="83" customFormat="false" ht="13.2" hidden="false" customHeight="false" outlineLevel="0" collapsed="false">
      <c r="A83" s="188"/>
      <c r="B83" s="191"/>
      <c r="C83" s="96" t="s">
        <v>102</v>
      </c>
      <c r="D83" s="96"/>
      <c r="E83" s="96"/>
      <c r="F83" s="96"/>
      <c r="G83" s="96"/>
      <c r="H83" s="96"/>
      <c r="I83" s="96" t="n">
        <v>46640</v>
      </c>
      <c r="J83" s="96" t="n">
        <v>26998</v>
      </c>
      <c r="K83" s="47" t="n">
        <v>72974</v>
      </c>
      <c r="L83" s="47" t="n">
        <v>59711.85</v>
      </c>
      <c r="M83" s="195" t="n">
        <v>88644.08</v>
      </c>
      <c r="N83" s="47"/>
      <c r="O83" s="46" t="n">
        <v>5319.72</v>
      </c>
      <c r="P83" s="46" t="n">
        <v>102665.44</v>
      </c>
      <c r="Q83" s="46" t="n">
        <v>117516.28</v>
      </c>
      <c r="R83" s="46" t="n">
        <v>102665.44</v>
      </c>
      <c r="S83" s="46" t="n">
        <v>168200.86</v>
      </c>
      <c r="T83" s="46" t="n">
        <v>148333.02</v>
      </c>
      <c r="U83" s="46" t="n">
        <v>1565.91</v>
      </c>
      <c r="V83" s="46" t="n">
        <v>150000</v>
      </c>
      <c r="W83" s="47" t="n">
        <v>150000</v>
      </c>
      <c r="X83" s="193"/>
      <c r="Y83" s="194" t="n">
        <f aca="false">W83+X83</f>
        <v>150000</v>
      </c>
    </row>
    <row r="84" customFormat="false" ht="13.2" hidden="false" customHeight="false" outlineLevel="0" collapsed="false">
      <c r="A84" s="188"/>
      <c r="B84" s="191"/>
      <c r="C84" s="96" t="s">
        <v>103</v>
      </c>
      <c r="D84" s="96"/>
      <c r="E84" s="96"/>
      <c r="F84" s="96"/>
      <c r="G84" s="96"/>
      <c r="H84" s="96"/>
      <c r="I84" s="96" t="n">
        <v>4903</v>
      </c>
      <c r="J84" s="96" t="n">
        <v>4921</v>
      </c>
      <c r="K84" s="47" t="n">
        <v>4883</v>
      </c>
      <c r="L84" s="47" t="n">
        <v>4883.67</v>
      </c>
      <c r="M84" s="195" t="n">
        <v>4892.91</v>
      </c>
      <c r="N84" s="47" t="n">
        <v>4949.79</v>
      </c>
      <c r="O84" s="46" t="n">
        <v>5150.43</v>
      </c>
      <c r="P84" s="46" t="n">
        <v>5060.61</v>
      </c>
      <c r="Q84" s="46" t="n">
        <v>4957.39</v>
      </c>
      <c r="R84" s="46" t="n">
        <v>5060.61</v>
      </c>
      <c r="S84" s="46" t="n">
        <v>5039.46</v>
      </c>
      <c r="T84" s="46" t="n">
        <v>5586.53</v>
      </c>
      <c r="U84" s="46"/>
      <c r="V84" s="46" t="n">
        <v>4741</v>
      </c>
      <c r="W84" s="47" t="n">
        <v>4741</v>
      </c>
      <c r="X84" s="193"/>
      <c r="Y84" s="194" t="n">
        <f aca="false">W84+X84</f>
        <v>4741</v>
      </c>
    </row>
    <row r="85" customFormat="false" ht="13.2" hidden="false" customHeight="false" outlineLevel="0" collapsed="false">
      <c r="A85" s="188"/>
      <c r="B85" s="191"/>
      <c r="C85" s="96" t="s">
        <v>104</v>
      </c>
      <c r="D85" s="96"/>
      <c r="E85" s="96"/>
      <c r="F85" s="96"/>
      <c r="G85" s="96"/>
      <c r="H85" s="96"/>
      <c r="I85" s="96"/>
      <c r="J85" s="96"/>
      <c r="K85" s="47"/>
      <c r="L85" s="47"/>
      <c r="M85" s="195"/>
      <c r="N85" s="47" t="n">
        <v>5331.12</v>
      </c>
      <c r="O85" s="46" t="n">
        <v>5725</v>
      </c>
      <c r="P85" s="46" t="n">
        <v>11724.32</v>
      </c>
      <c r="Q85" s="46" t="n">
        <v>15040</v>
      </c>
      <c r="R85" s="46" t="n">
        <v>11724.32</v>
      </c>
      <c r="S85" s="46" t="n">
        <v>8198.2</v>
      </c>
      <c r="T85" s="46" t="n">
        <v>8502.77</v>
      </c>
      <c r="U85" s="46"/>
      <c r="V85" s="46" t="n">
        <v>11562</v>
      </c>
      <c r="W85" s="47" t="n">
        <v>11562</v>
      </c>
      <c r="X85" s="193"/>
      <c r="Y85" s="194" t="n">
        <f aca="false">W85+X85</f>
        <v>11562</v>
      </c>
    </row>
    <row r="86" customFormat="false" ht="13.2" hidden="false" customHeight="false" outlineLevel="0" collapsed="false">
      <c r="A86" s="188"/>
      <c r="B86" s="191"/>
      <c r="C86" s="96" t="s">
        <v>104</v>
      </c>
      <c r="D86" s="96"/>
      <c r="E86" s="96"/>
      <c r="F86" s="96"/>
      <c r="G86" s="96"/>
      <c r="H86" s="96"/>
      <c r="I86" s="96" t="n">
        <v>4172</v>
      </c>
      <c r="J86" s="96" t="n">
        <v>4305</v>
      </c>
      <c r="K86" s="47" t="n">
        <v>4445</v>
      </c>
      <c r="L86" s="47" t="n">
        <v>4634.95</v>
      </c>
      <c r="M86" s="195" t="n">
        <v>5001.36</v>
      </c>
      <c r="N86" s="47" t="n">
        <v>4700</v>
      </c>
      <c r="O86" s="46" t="n">
        <v>4000</v>
      </c>
      <c r="P86" s="46"/>
      <c r="Q86" s="46" t="n">
        <v>6844.81</v>
      </c>
      <c r="R86" s="46"/>
      <c r="S86" s="46" t="n">
        <v>13200</v>
      </c>
      <c r="T86" s="46" t="n">
        <v>11300</v>
      </c>
      <c r="U86" s="46"/>
      <c r="V86" s="46" t="n">
        <v>0</v>
      </c>
      <c r="W86" s="47" t="n">
        <v>0</v>
      </c>
      <c r="X86" s="193"/>
      <c r="Y86" s="194" t="n">
        <f aca="false">W86+X86</f>
        <v>0</v>
      </c>
    </row>
    <row r="87" customFormat="false" ht="13.2" hidden="false" customHeight="false" outlineLevel="0" collapsed="false">
      <c r="A87" s="188"/>
      <c r="B87" s="191"/>
      <c r="C87" s="96" t="s">
        <v>105</v>
      </c>
      <c r="D87" s="96"/>
      <c r="E87" s="96"/>
      <c r="F87" s="96"/>
      <c r="G87" s="96"/>
      <c r="H87" s="96"/>
      <c r="I87" s="96" t="n">
        <v>13965</v>
      </c>
      <c r="J87" s="96" t="n">
        <v>20215</v>
      </c>
      <c r="K87" s="47" t="n">
        <f aca="false">2614+9370+2952+12392</f>
        <v>27328</v>
      </c>
      <c r="L87" s="47" t="n">
        <v>18845.33</v>
      </c>
      <c r="M87" s="195" t="n">
        <v>25120.02</v>
      </c>
      <c r="N87" s="47" t="n">
        <v>34933.57</v>
      </c>
      <c r="O87" s="46" t="n">
        <v>37751.54</v>
      </c>
      <c r="P87" s="46" t="n">
        <v>47924.12</v>
      </c>
      <c r="Q87" s="46" t="n">
        <v>46526.26</v>
      </c>
      <c r="R87" s="46" t="n">
        <v>47924.12</v>
      </c>
      <c r="S87" s="46" t="n">
        <v>47729.81</v>
      </c>
      <c r="T87" s="46" t="n">
        <v>49298.94</v>
      </c>
      <c r="U87" s="46"/>
      <c r="V87" s="46" t="n">
        <v>47000</v>
      </c>
      <c r="W87" s="47" t="n">
        <v>47000</v>
      </c>
      <c r="X87" s="193"/>
      <c r="Y87" s="194" t="n">
        <f aca="false">W87+X87</f>
        <v>47000</v>
      </c>
    </row>
    <row r="88" customFormat="false" ht="13.2" hidden="false" customHeight="false" outlineLevel="0" collapsed="false">
      <c r="A88" s="188"/>
      <c r="B88" s="191"/>
      <c r="C88" s="96" t="s">
        <v>106</v>
      </c>
      <c r="D88" s="96"/>
      <c r="E88" s="96"/>
      <c r="F88" s="96"/>
      <c r="G88" s="96"/>
      <c r="H88" s="96"/>
      <c r="I88" s="96"/>
      <c r="J88" s="96"/>
      <c r="K88" s="47"/>
      <c r="L88" s="47"/>
      <c r="M88" s="46"/>
      <c r="N88" s="47" t="n">
        <v>37805</v>
      </c>
      <c r="O88" s="47"/>
      <c r="P88" s="46" t="n">
        <v>80695.71</v>
      </c>
      <c r="Q88" s="46"/>
      <c r="R88" s="46" t="n">
        <v>80695.71</v>
      </c>
      <c r="S88" s="46" t="n">
        <v>99939.32</v>
      </c>
      <c r="T88" s="46" t="n">
        <v>57013.03</v>
      </c>
      <c r="U88" s="46"/>
      <c r="V88" s="46" t="n">
        <v>196600</v>
      </c>
      <c r="W88" s="47" t="n">
        <v>121000</v>
      </c>
      <c r="X88" s="193"/>
      <c r="Y88" s="194" t="n">
        <f aca="false">W88+X88</f>
        <v>121000</v>
      </c>
    </row>
    <row r="89" customFormat="false" ht="13.2" hidden="true" customHeight="false" outlineLevel="0" collapsed="false">
      <c r="A89" s="188"/>
      <c r="B89" s="191"/>
      <c r="C89" s="96" t="s">
        <v>107</v>
      </c>
      <c r="D89" s="96"/>
      <c r="E89" s="96"/>
      <c r="F89" s="96"/>
      <c r="G89" s="96"/>
      <c r="H89" s="96"/>
      <c r="I89" s="96"/>
      <c r="J89" s="96" t="n">
        <v>100000</v>
      </c>
      <c r="K89" s="47"/>
      <c r="L89" s="47"/>
      <c r="M89" s="46" t="n">
        <v>59979.79</v>
      </c>
      <c r="N89" s="47" t="n">
        <v>37805</v>
      </c>
      <c r="O89" s="47" t="n">
        <v>0</v>
      </c>
      <c r="P89" s="46"/>
      <c r="Q89" s="46"/>
      <c r="R89" s="46"/>
      <c r="S89" s="46"/>
      <c r="T89" s="46"/>
      <c r="U89" s="46"/>
      <c r="V89" s="46"/>
      <c r="W89" s="47"/>
      <c r="X89" s="193"/>
      <c r="Y89" s="194" t="n">
        <f aca="false">W89+X89</f>
        <v>0</v>
      </c>
    </row>
    <row r="90" customFormat="false" ht="13.2" hidden="true" customHeight="false" outlineLevel="0" collapsed="false">
      <c r="A90" s="188"/>
      <c r="B90" s="191"/>
      <c r="C90" s="120" t="s">
        <v>108</v>
      </c>
      <c r="D90" s="120"/>
      <c r="E90" s="120"/>
      <c r="F90" s="120"/>
      <c r="G90" s="120"/>
      <c r="H90" s="120"/>
      <c r="I90" s="120"/>
      <c r="J90" s="120"/>
      <c r="K90" s="47" t="n">
        <v>11061</v>
      </c>
      <c r="L90" s="47"/>
      <c r="M90" s="46" t="n">
        <v>105208.8</v>
      </c>
      <c r="N90" s="47"/>
      <c r="O90" s="47"/>
      <c r="P90" s="46"/>
      <c r="Q90" s="46"/>
      <c r="R90" s="46"/>
      <c r="S90" s="46"/>
      <c r="T90" s="46"/>
      <c r="U90" s="46"/>
      <c r="V90" s="46"/>
      <c r="W90" s="47"/>
      <c r="X90" s="193"/>
      <c r="Y90" s="194" t="n">
        <f aca="false">W90+X90</f>
        <v>0</v>
      </c>
    </row>
    <row r="91" customFormat="false" ht="13.2" hidden="true" customHeight="false" outlineLevel="0" collapsed="false">
      <c r="A91" s="188"/>
      <c r="B91" s="191"/>
      <c r="C91" s="96" t="s">
        <v>109</v>
      </c>
      <c r="D91" s="120"/>
      <c r="E91" s="120"/>
      <c r="F91" s="120"/>
      <c r="G91" s="120"/>
      <c r="H91" s="120"/>
      <c r="I91" s="120"/>
      <c r="J91" s="120"/>
      <c r="K91" s="47"/>
      <c r="L91" s="47" t="n">
        <v>35000</v>
      </c>
      <c r="M91" s="46"/>
      <c r="N91" s="47"/>
      <c r="O91" s="47"/>
      <c r="P91" s="46"/>
      <c r="Q91" s="46"/>
      <c r="R91" s="46"/>
      <c r="S91" s="46"/>
      <c r="T91" s="46"/>
      <c r="U91" s="46"/>
      <c r="V91" s="46"/>
      <c r="W91" s="47"/>
      <c r="X91" s="193"/>
      <c r="Y91" s="194" t="n">
        <f aca="false">W91+X91</f>
        <v>0</v>
      </c>
    </row>
    <row r="92" customFormat="false" ht="13.2" hidden="true" customHeight="false" outlineLevel="0" collapsed="false">
      <c r="A92" s="188"/>
      <c r="B92" s="191"/>
      <c r="C92" s="120" t="s">
        <v>110</v>
      </c>
      <c r="D92" s="120"/>
      <c r="E92" s="120"/>
      <c r="F92" s="120"/>
      <c r="G92" s="120"/>
      <c r="H92" s="120"/>
      <c r="I92" s="120"/>
      <c r="J92" s="120"/>
      <c r="K92" s="47"/>
      <c r="L92" s="47" t="n">
        <v>149100</v>
      </c>
      <c r="M92" s="46"/>
      <c r="N92" s="47"/>
      <c r="O92" s="47" t="n">
        <v>15864.95</v>
      </c>
      <c r="P92" s="46"/>
      <c r="Q92" s="46"/>
      <c r="R92" s="46"/>
      <c r="S92" s="46"/>
      <c r="T92" s="46"/>
      <c r="U92" s="46"/>
      <c r="V92" s="46"/>
      <c r="W92" s="47"/>
      <c r="X92" s="193"/>
      <c r="Y92" s="194" t="n">
        <f aca="false">W92+X92</f>
        <v>0</v>
      </c>
    </row>
    <row r="93" customFormat="false" ht="13.2" hidden="true" customHeight="false" outlineLevel="0" collapsed="false">
      <c r="A93" s="188"/>
      <c r="B93" s="191"/>
      <c r="C93" s="96" t="s">
        <v>111</v>
      </c>
      <c r="D93" s="96"/>
      <c r="E93" s="96"/>
      <c r="F93" s="96"/>
      <c r="G93" s="96"/>
      <c r="H93" s="96"/>
      <c r="I93" s="96" t="n">
        <v>119232</v>
      </c>
      <c r="J93" s="96" t="n">
        <f aca="false">30008+30023</f>
        <v>60031</v>
      </c>
      <c r="K93" s="47"/>
      <c r="L93" s="47"/>
      <c r="M93" s="46" t="n">
        <v>108000</v>
      </c>
      <c r="N93" s="47"/>
      <c r="O93" s="47" t="n">
        <v>66101.8</v>
      </c>
      <c r="P93" s="46"/>
      <c r="Q93" s="46"/>
      <c r="R93" s="46"/>
      <c r="S93" s="46"/>
      <c r="T93" s="46"/>
      <c r="U93" s="46"/>
      <c r="V93" s="46"/>
      <c r="W93" s="47"/>
      <c r="X93" s="193"/>
      <c r="Y93" s="194" t="n">
        <f aca="false">W93+X93</f>
        <v>0</v>
      </c>
    </row>
    <row r="94" customFormat="false" ht="13.2" hidden="true" customHeight="false" outlineLevel="0" collapsed="false">
      <c r="A94" s="188"/>
      <c r="B94" s="191"/>
      <c r="C94" s="96" t="s">
        <v>112</v>
      </c>
      <c r="D94" s="96"/>
      <c r="E94" s="96"/>
      <c r="F94" s="96"/>
      <c r="G94" s="96"/>
      <c r="H94" s="96"/>
      <c r="I94" s="96"/>
      <c r="J94" s="96" t="n">
        <v>40000</v>
      </c>
      <c r="K94" s="47"/>
      <c r="L94" s="47"/>
      <c r="M94" s="47" t="n">
        <v>298131.35</v>
      </c>
      <c r="N94" s="47"/>
      <c r="O94" s="47"/>
      <c r="P94" s="46"/>
      <c r="Q94" s="46"/>
      <c r="R94" s="46"/>
      <c r="S94" s="46"/>
      <c r="T94" s="46"/>
      <c r="U94" s="46"/>
      <c r="V94" s="46"/>
      <c r="W94" s="47"/>
      <c r="X94" s="193"/>
      <c r="Y94" s="194" t="n">
        <f aca="false">W94+X94</f>
        <v>0</v>
      </c>
    </row>
    <row r="95" customFormat="false" ht="13.2" hidden="false" customHeight="false" outlineLevel="0" collapsed="false">
      <c r="A95" s="188"/>
      <c r="B95" s="191"/>
      <c r="C95" s="96" t="s">
        <v>113</v>
      </c>
      <c r="D95" s="96"/>
      <c r="E95" s="96"/>
      <c r="F95" s="96"/>
      <c r="G95" s="96"/>
      <c r="H95" s="96"/>
      <c r="I95" s="96"/>
      <c r="J95" s="96" t="n">
        <v>85385</v>
      </c>
      <c r="K95" s="47" t="n">
        <v>389162</v>
      </c>
      <c r="L95" s="47"/>
      <c r="M95" s="97"/>
      <c r="N95" s="47" t="n">
        <v>274838.9</v>
      </c>
      <c r="O95" s="46" t="n">
        <v>190966.83</v>
      </c>
      <c r="P95" s="46" t="n">
        <v>113934.41</v>
      </c>
      <c r="Q95" s="46" t="n">
        <v>126275.4</v>
      </c>
      <c r="R95" s="46" t="n">
        <v>113934.41</v>
      </c>
      <c r="S95" s="46" t="n">
        <v>126365.63</v>
      </c>
      <c r="T95" s="46" t="n">
        <v>119083</v>
      </c>
      <c r="U95" s="46"/>
      <c r="V95" s="46"/>
      <c r="W95" s="47" t="n">
        <v>114000</v>
      </c>
      <c r="X95" s="193"/>
      <c r="Y95" s="194" t="n">
        <f aca="false">W95+X95</f>
        <v>114000</v>
      </c>
    </row>
    <row r="96" customFormat="false" ht="13.2" hidden="true" customHeight="false" outlineLevel="0" collapsed="false">
      <c r="A96" s="188"/>
      <c r="B96" s="191"/>
      <c r="C96" s="96" t="s">
        <v>114</v>
      </c>
      <c r="D96" s="96"/>
      <c r="E96" s="96"/>
      <c r="F96" s="96"/>
      <c r="G96" s="96"/>
      <c r="H96" s="96"/>
      <c r="I96" s="96"/>
      <c r="J96" s="96"/>
      <c r="K96" s="47" t="n">
        <v>6226</v>
      </c>
      <c r="L96" s="47"/>
      <c r="M96" s="47"/>
      <c r="N96" s="47"/>
      <c r="O96" s="47"/>
      <c r="P96" s="46"/>
      <c r="Q96" s="46"/>
      <c r="R96" s="46"/>
      <c r="S96" s="46"/>
      <c r="T96" s="46"/>
      <c r="U96" s="46"/>
      <c r="V96" s="46"/>
      <c r="W96" s="47"/>
      <c r="X96" s="193"/>
      <c r="Y96" s="194" t="n">
        <f aca="false">W96+X96</f>
        <v>0</v>
      </c>
    </row>
    <row r="97" customFormat="false" ht="13.2" hidden="true" customHeight="false" outlineLevel="0" collapsed="false">
      <c r="A97" s="188"/>
      <c r="B97" s="191"/>
      <c r="C97" s="96" t="s">
        <v>115</v>
      </c>
      <c r="D97" s="96"/>
      <c r="E97" s="96"/>
      <c r="F97" s="96"/>
      <c r="G97" s="96"/>
      <c r="H97" s="96"/>
      <c r="I97" s="96" t="n">
        <v>3534</v>
      </c>
      <c r="J97" s="96" t="n">
        <v>4595</v>
      </c>
      <c r="K97" s="47" t="n">
        <v>1120</v>
      </c>
      <c r="L97" s="47"/>
      <c r="M97" s="47"/>
      <c r="N97" s="47"/>
      <c r="O97" s="47"/>
      <c r="P97" s="46"/>
      <c r="Q97" s="46"/>
      <c r="R97" s="46"/>
      <c r="S97" s="46"/>
      <c r="T97" s="46"/>
      <c r="U97" s="46"/>
      <c r="V97" s="46"/>
      <c r="W97" s="47"/>
      <c r="X97" s="193"/>
      <c r="Y97" s="194" t="n">
        <f aca="false">W97+X97</f>
        <v>0</v>
      </c>
    </row>
    <row r="98" customFormat="false" ht="13.2" hidden="true" customHeight="false" outlineLevel="0" collapsed="false">
      <c r="A98" s="188"/>
      <c r="B98" s="191"/>
      <c r="C98" s="96" t="s">
        <v>116</v>
      </c>
      <c r="D98" s="96"/>
      <c r="E98" s="96"/>
      <c r="F98" s="96"/>
      <c r="G98" s="96"/>
      <c r="H98" s="96"/>
      <c r="I98" s="96"/>
      <c r="J98" s="96"/>
      <c r="K98" s="47" t="n">
        <v>73802</v>
      </c>
      <c r="L98" s="47"/>
      <c r="M98" s="47"/>
      <c r="N98" s="47"/>
      <c r="O98" s="47"/>
      <c r="P98" s="46"/>
      <c r="Q98" s="46"/>
      <c r="R98" s="46"/>
      <c r="S98" s="46"/>
      <c r="T98" s="46"/>
      <c r="U98" s="46"/>
      <c r="V98" s="46"/>
      <c r="W98" s="47"/>
      <c r="X98" s="193"/>
      <c r="Y98" s="194" t="n">
        <f aca="false">W98+X98</f>
        <v>0</v>
      </c>
    </row>
    <row r="99" customFormat="false" ht="13.2" hidden="true" customHeight="false" outlineLevel="0" collapsed="false">
      <c r="A99" s="188"/>
      <c r="B99" s="191"/>
      <c r="C99" s="96" t="s">
        <v>117</v>
      </c>
      <c r="D99" s="96"/>
      <c r="E99" s="96"/>
      <c r="F99" s="96"/>
      <c r="G99" s="96"/>
      <c r="H99" s="96"/>
      <c r="I99" s="96"/>
      <c r="J99" s="96" t="n">
        <v>18000</v>
      </c>
      <c r="K99" s="47"/>
      <c r="L99" s="47"/>
      <c r="M99" s="47"/>
      <c r="N99" s="47"/>
      <c r="O99" s="47"/>
      <c r="P99" s="46"/>
      <c r="Q99" s="46"/>
      <c r="R99" s="46"/>
      <c r="S99" s="46"/>
      <c r="T99" s="46"/>
      <c r="U99" s="46"/>
      <c r="V99" s="46"/>
      <c r="W99" s="47"/>
      <c r="X99" s="193"/>
      <c r="Y99" s="194" t="n">
        <f aca="false">W99+X99</f>
        <v>0</v>
      </c>
    </row>
    <row r="100" customFormat="false" ht="13.2" hidden="true" customHeight="false" outlineLevel="0" collapsed="false">
      <c r="A100" s="188"/>
      <c r="B100" s="191"/>
      <c r="C100" s="96" t="s">
        <v>118</v>
      </c>
      <c r="D100" s="96"/>
      <c r="E100" s="96"/>
      <c r="F100" s="96"/>
      <c r="G100" s="96"/>
      <c r="H100" s="96"/>
      <c r="I100" s="96"/>
      <c r="J100" s="96"/>
      <c r="K100" s="47"/>
      <c r="L100" s="47"/>
      <c r="M100" s="196"/>
      <c r="N100" s="197"/>
      <c r="O100" s="197"/>
      <c r="P100" s="198"/>
      <c r="Q100" s="198"/>
      <c r="R100" s="198"/>
      <c r="S100" s="198"/>
      <c r="T100" s="198"/>
      <c r="U100" s="198"/>
      <c r="V100" s="198"/>
      <c r="W100" s="197"/>
      <c r="X100" s="193"/>
      <c r="Y100" s="194" t="n">
        <f aca="false">W100+X100</f>
        <v>0</v>
      </c>
    </row>
    <row r="101" customFormat="false" ht="13.2" hidden="true" customHeight="false" outlineLevel="0" collapsed="false">
      <c r="A101" s="188"/>
      <c r="B101" s="191"/>
      <c r="C101" s="96" t="s">
        <v>119</v>
      </c>
      <c r="D101" s="96"/>
      <c r="E101" s="96"/>
      <c r="F101" s="96"/>
      <c r="G101" s="96"/>
      <c r="H101" s="96"/>
      <c r="I101" s="96"/>
      <c r="J101" s="96"/>
      <c r="K101" s="47"/>
      <c r="L101" s="47"/>
      <c r="M101" s="197"/>
      <c r="N101" s="197"/>
      <c r="O101" s="197"/>
      <c r="P101" s="198"/>
      <c r="Q101" s="198"/>
      <c r="R101" s="198"/>
      <c r="S101" s="198"/>
      <c r="T101" s="198"/>
      <c r="U101" s="198"/>
      <c r="V101" s="198"/>
      <c r="W101" s="197"/>
      <c r="X101" s="193"/>
      <c r="Y101" s="194" t="n">
        <f aca="false">W101+X101</f>
        <v>0</v>
      </c>
    </row>
    <row r="102" customFormat="false" ht="13.2" hidden="true" customHeight="false" outlineLevel="0" collapsed="false">
      <c r="A102" s="188"/>
      <c r="B102" s="191"/>
      <c r="C102" s="96" t="s">
        <v>120</v>
      </c>
      <c r="D102" s="96"/>
      <c r="E102" s="96"/>
      <c r="F102" s="96"/>
      <c r="G102" s="96"/>
      <c r="H102" s="96"/>
      <c r="I102" s="96"/>
      <c r="J102" s="96"/>
      <c r="K102" s="47"/>
      <c r="L102" s="47"/>
      <c r="M102" s="47"/>
      <c r="N102" s="47"/>
      <c r="O102" s="47"/>
      <c r="P102" s="46"/>
      <c r="Q102" s="46"/>
      <c r="R102" s="46"/>
      <c r="S102" s="46"/>
      <c r="T102" s="46"/>
      <c r="U102" s="46"/>
      <c r="V102" s="46"/>
      <c r="W102" s="47"/>
      <c r="X102" s="193"/>
      <c r="Y102" s="194" t="n">
        <f aca="false">W102+X102</f>
        <v>0</v>
      </c>
    </row>
    <row r="103" customFormat="false" ht="13.2" hidden="true" customHeight="false" outlineLevel="0" collapsed="false">
      <c r="A103" s="188"/>
      <c r="B103" s="191"/>
      <c r="C103" s="96" t="s">
        <v>121</v>
      </c>
      <c r="D103" s="96"/>
      <c r="E103" s="96"/>
      <c r="F103" s="96"/>
      <c r="G103" s="96"/>
      <c r="H103" s="96"/>
      <c r="I103" s="96" t="n">
        <v>165906</v>
      </c>
      <c r="J103" s="96"/>
      <c r="K103" s="47" t="n">
        <v>0</v>
      </c>
      <c r="L103" s="47"/>
      <c r="M103" s="47"/>
      <c r="N103" s="47"/>
      <c r="O103" s="47"/>
      <c r="P103" s="46"/>
      <c r="Q103" s="46"/>
      <c r="R103" s="46"/>
      <c r="S103" s="46"/>
      <c r="T103" s="46"/>
      <c r="U103" s="46"/>
      <c r="V103" s="46"/>
      <c r="W103" s="47"/>
      <c r="X103" s="193"/>
      <c r="Y103" s="194" t="n">
        <f aca="false">W103+X103</f>
        <v>0</v>
      </c>
    </row>
    <row r="104" customFormat="false" ht="13.2" hidden="false" customHeight="false" outlineLevel="0" collapsed="false">
      <c r="A104" s="188"/>
      <c r="B104" s="191"/>
      <c r="C104" s="75" t="s">
        <v>122</v>
      </c>
      <c r="D104" s="99"/>
      <c r="E104" s="99"/>
      <c r="F104" s="99"/>
      <c r="G104" s="99"/>
      <c r="H104" s="99"/>
      <c r="I104" s="99"/>
      <c r="J104" s="99"/>
      <c r="K104" s="47"/>
      <c r="L104" s="47"/>
      <c r="M104" s="47"/>
      <c r="N104" s="47"/>
      <c r="O104" s="47" t="n">
        <v>146016</v>
      </c>
      <c r="P104" s="46"/>
      <c r="Q104" s="46" t="n">
        <v>41077.41</v>
      </c>
      <c r="R104" s="46" t="n">
        <v>292748.58</v>
      </c>
      <c r="S104" s="46" t="n">
        <v>202615.28</v>
      </c>
      <c r="T104" s="46" t="n">
        <v>113803.47</v>
      </c>
      <c r="U104" s="46"/>
      <c r="V104" s="46"/>
      <c r="W104" s="47" t="n">
        <v>60000</v>
      </c>
      <c r="X104" s="199"/>
      <c r="Y104" s="194" t="n">
        <f aca="false">W104+X104</f>
        <v>60000</v>
      </c>
    </row>
    <row r="105" customFormat="false" ht="13.8" hidden="false" customHeight="false" outlineLevel="0" collapsed="false">
      <c r="A105" s="188"/>
      <c r="B105" s="191"/>
      <c r="C105" s="98" t="s">
        <v>123</v>
      </c>
      <c r="D105" s="99"/>
      <c r="E105" s="99"/>
      <c r="F105" s="99"/>
      <c r="G105" s="99"/>
      <c r="H105" s="99"/>
      <c r="I105" s="99" t="n">
        <v>117128</v>
      </c>
      <c r="J105" s="99" t="n">
        <v>59866</v>
      </c>
      <c r="K105" s="47" t="n">
        <v>366191</v>
      </c>
      <c r="L105" s="47"/>
      <c r="M105" s="200" t="n">
        <v>13085.55</v>
      </c>
      <c r="N105" s="47" t="n">
        <f aca="false">206825+69116</f>
        <v>275941</v>
      </c>
      <c r="O105" s="46" t="n">
        <f aca="false">82173.59+363.75</f>
        <v>82537.34</v>
      </c>
      <c r="P105" s="46"/>
      <c r="Q105" s="46" t="n">
        <v>227002.07</v>
      </c>
      <c r="R105" s="46" t="n">
        <v>836994.7</v>
      </c>
      <c r="S105" s="46" t="n">
        <v>875049.23</v>
      </c>
      <c r="T105" s="46" t="n">
        <v>639837</v>
      </c>
      <c r="U105" s="46"/>
      <c r="V105" s="46" t="n">
        <v>376790</v>
      </c>
      <c r="W105" s="47"/>
      <c r="X105" s="125"/>
      <c r="Y105" s="201" t="n">
        <f aca="false">W105+X105</f>
        <v>0</v>
      </c>
    </row>
    <row r="106" customFormat="false" ht="14.4" hidden="true" customHeight="false" outlineLevel="0" collapsed="false">
      <c r="A106" s="57" t="n">
        <v>330</v>
      </c>
      <c r="B106" s="18" t="s">
        <v>124</v>
      </c>
      <c r="C106" s="18"/>
      <c r="D106" s="137" t="n">
        <f aca="false">D107</f>
        <v>0</v>
      </c>
      <c r="E106" s="137" t="n">
        <f aca="false">E107</f>
        <v>0</v>
      </c>
      <c r="F106" s="137" t="n">
        <f aca="false">F107</f>
        <v>0</v>
      </c>
      <c r="G106" s="137" t="n">
        <f aca="false">G107</f>
        <v>0</v>
      </c>
      <c r="H106" s="137" t="n">
        <f aca="false">H107</f>
        <v>21047</v>
      </c>
      <c r="I106" s="137" t="n">
        <f aca="false">I107</f>
        <v>28355</v>
      </c>
      <c r="J106" s="137" t="n">
        <f aca="false">J107</f>
        <v>39058</v>
      </c>
      <c r="K106" s="137" t="n">
        <f aca="false">K107</f>
        <v>9516</v>
      </c>
      <c r="L106" s="137" t="n">
        <f aca="false">L107</f>
        <v>0</v>
      </c>
      <c r="M106" s="137"/>
      <c r="N106" s="63"/>
      <c r="O106" s="63"/>
      <c r="P106" s="139"/>
      <c r="Q106" s="139"/>
      <c r="R106" s="139"/>
      <c r="S106" s="63" t="n">
        <f aca="false">S107</f>
        <v>0</v>
      </c>
      <c r="T106" s="63"/>
      <c r="U106" s="63"/>
      <c r="V106" s="63"/>
      <c r="W106" s="63" t="n">
        <f aca="false">W107</f>
        <v>0</v>
      </c>
      <c r="X106" s="166"/>
      <c r="Y106" s="202"/>
    </row>
    <row r="107" customFormat="false" ht="13.8" hidden="true" customHeight="false" outlineLevel="0" collapsed="false">
      <c r="A107" s="188"/>
      <c r="B107" s="126" t="n">
        <v>331</v>
      </c>
      <c r="C107" s="127" t="s">
        <v>125</v>
      </c>
      <c r="D107" s="127"/>
      <c r="E107" s="127" t="n">
        <v>0</v>
      </c>
      <c r="F107" s="127" t="n">
        <v>0</v>
      </c>
      <c r="G107" s="127" t="n">
        <v>0</v>
      </c>
      <c r="H107" s="127" t="n">
        <v>21047</v>
      </c>
      <c r="I107" s="129" t="n">
        <f aca="false">I108</f>
        <v>28355</v>
      </c>
      <c r="J107" s="129" t="n">
        <f aca="false">J108</f>
        <v>39058</v>
      </c>
      <c r="K107" s="129" t="n">
        <f aca="false">K108</f>
        <v>9516</v>
      </c>
      <c r="L107" s="91"/>
      <c r="M107" s="91"/>
      <c r="N107" s="91"/>
      <c r="O107" s="91"/>
      <c r="P107" s="131" t="n">
        <v>292748.58</v>
      </c>
      <c r="Q107" s="131"/>
      <c r="R107" s="131"/>
      <c r="S107" s="91"/>
      <c r="T107" s="91"/>
      <c r="U107" s="91"/>
      <c r="V107" s="91"/>
      <c r="W107" s="91"/>
      <c r="X107" s="166"/>
      <c r="Y107" s="202"/>
    </row>
    <row r="108" customFormat="false" ht="13.8" hidden="true" customHeight="false" outlineLevel="0" collapsed="false">
      <c r="A108" s="188"/>
      <c r="B108" s="145"/>
      <c r="C108" s="203" t="s">
        <v>115</v>
      </c>
      <c r="D108" s="203"/>
      <c r="E108" s="203"/>
      <c r="F108" s="203"/>
      <c r="G108" s="203"/>
      <c r="H108" s="203" t="n">
        <v>21047</v>
      </c>
      <c r="I108" s="203" t="n">
        <v>28355</v>
      </c>
      <c r="J108" s="203" t="n">
        <v>39058</v>
      </c>
      <c r="K108" s="204" t="n">
        <v>9516</v>
      </c>
      <c r="L108" s="143"/>
      <c r="M108" s="143"/>
      <c r="N108" s="143"/>
      <c r="O108" s="143"/>
      <c r="P108" s="142" t="n">
        <v>836994.7</v>
      </c>
      <c r="Q108" s="142"/>
      <c r="R108" s="142"/>
      <c r="S108" s="143"/>
      <c r="T108" s="143"/>
      <c r="U108" s="143"/>
      <c r="V108" s="143"/>
      <c r="W108" s="143"/>
      <c r="X108" s="205"/>
      <c r="Y108" s="206"/>
    </row>
    <row r="109" customFormat="false" ht="16.8" hidden="false" customHeight="false" outlineLevel="0" collapsed="false">
      <c r="A109" s="207" t="s">
        <v>126</v>
      </c>
      <c r="B109" s="207"/>
      <c r="C109" s="207"/>
      <c r="D109" s="208" t="n">
        <f aca="false">D4+D25+D68</f>
        <v>7125871</v>
      </c>
      <c r="E109" s="208" t="n">
        <f aca="false">E4+E25+E68</f>
        <v>7561840</v>
      </c>
      <c r="F109" s="208" t="n">
        <f aca="false">F4+F25+F68</f>
        <v>9082354</v>
      </c>
      <c r="G109" s="208" t="n">
        <f aca="false">G4+G25+G68</f>
        <v>9080838</v>
      </c>
      <c r="H109" s="208" t="n">
        <f aca="false">H4+H25+H68</f>
        <v>8537685</v>
      </c>
      <c r="I109" s="208" t="n">
        <f aca="false">I4+I25+I68</f>
        <v>9096722</v>
      </c>
      <c r="J109" s="208" t="n">
        <f aca="false">J4+J25+J68</f>
        <v>9201831</v>
      </c>
      <c r="K109" s="208" t="n">
        <f aca="false">K4+K25+K68</f>
        <v>9722622</v>
      </c>
      <c r="L109" s="208" t="n">
        <f aca="false">L4+L25+L68</f>
        <v>9640328.24</v>
      </c>
      <c r="M109" s="209" t="n">
        <f aca="false">M4+M25+M68</f>
        <v>10178626.01</v>
      </c>
      <c r="N109" s="208" t="n">
        <f aca="false">N4+N25+N68</f>
        <v>10784511.56</v>
      </c>
      <c r="O109" s="209" t="n">
        <f aca="false">O4+O25+O68</f>
        <v>10947354.26</v>
      </c>
      <c r="P109" s="209" t="n">
        <v>13601965.26</v>
      </c>
      <c r="Q109" s="209" t="n">
        <f aca="false">Q4+Q25+Q68</f>
        <v>12870365.97</v>
      </c>
      <c r="R109" s="209" t="n">
        <f aca="false">R4+R25+R68</f>
        <v>13601928.51</v>
      </c>
      <c r="S109" s="209" t="n">
        <f aca="false">S4+S25+S68</f>
        <v>14215260.54</v>
      </c>
      <c r="T109" s="210" t="n">
        <f aca="false">T4+T25+T68</f>
        <v>15098744.33</v>
      </c>
      <c r="U109" s="210" t="n">
        <v>17534990.72</v>
      </c>
      <c r="V109" s="211" t="n">
        <f aca="false">V4+V25+V68</f>
        <v>15833017</v>
      </c>
      <c r="W109" s="211" t="n">
        <f aca="false">W4+W25+W68</f>
        <v>15576334</v>
      </c>
      <c r="X109" s="212" t="n">
        <f aca="false">X4+X25+X68</f>
        <v>80288</v>
      </c>
      <c r="Y109" s="213" t="n">
        <f aca="false">Y4+Y25+Y68</f>
        <v>15656622</v>
      </c>
    </row>
    <row r="110" customFormat="false" ht="13.8" hidden="false" customHeight="false" outlineLevel="0" collapsed="false"/>
    <row r="111" customFormat="false" ht="13.2" hidden="false" customHeight="false" outlineLevel="0" collapsed="false">
      <c r="Q111" s="214"/>
      <c r="W111" s="35"/>
      <c r="X111" s="35"/>
      <c r="Y111" s="35"/>
    </row>
    <row r="112" customFormat="false" ht="13.2" hidden="false" customHeight="false" outlineLevel="0" collapsed="false"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</row>
    <row r="113" customFormat="false" ht="13.2" hidden="false" customHeight="false" outlineLevel="0" collapsed="false">
      <c r="W113" s="35"/>
      <c r="X113" s="35"/>
      <c r="Y113" s="35"/>
    </row>
    <row r="114" customFormat="false" ht="13.2" hidden="false" customHeight="false" outlineLevel="0" collapsed="false">
      <c r="W114" s="214"/>
    </row>
    <row r="115" customFormat="false" ht="13.2" hidden="false" customHeight="false" outlineLevel="0" collapsed="false">
      <c r="X115" s="35"/>
      <c r="Y115" s="35"/>
    </row>
    <row r="116" customFormat="false" ht="13.2" hidden="false" customHeight="false" outlineLevel="0" collapsed="false">
      <c r="W116" s="214"/>
      <c r="X116" s="214"/>
      <c r="Y116" s="214"/>
    </row>
  </sheetData>
  <mergeCells count="54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Y2:Y3"/>
    <mergeCell ref="B4:C4"/>
    <mergeCell ref="B5:C5"/>
    <mergeCell ref="A6:A10"/>
    <mergeCell ref="B6:B10"/>
    <mergeCell ref="B11:C11"/>
    <mergeCell ref="A12:A15"/>
    <mergeCell ref="B13:B15"/>
    <mergeCell ref="B16:C16"/>
    <mergeCell ref="A17:A24"/>
    <mergeCell ref="B18:B24"/>
    <mergeCell ref="B25:C25"/>
    <mergeCell ref="B26:C26"/>
    <mergeCell ref="A27:A38"/>
    <mergeCell ref="B28:B30"/>
    <mergeCell ref="B32:B38"/>
    <mergeCell ref="B39:C39"/>
    <mergeCell ref="A40:A58"/>
    <mergeCell ref="B41:B43"/>
    <mergeCell ref="B45:B56"/>
    <mergeCell ref="B59:C59"/>
    <mergeCell ref="B61:C61"/>
    <mergeCell ref="A62:A67"/>
    <mergeCell ref="B63:B67"/>
    <mergeCell ref="B68:C68"/>
    <mergeCell ref="B69:C69"/>
    <mergeCell ref="A70:A105"/>
    <mergeCell ref="B73:B105"/>
    <mergeCell ref="B106:C106"/>
    <mergeCell ref="A107:A108"/>
    <mergeCell ref="A109:C109"/>
  </mergeCells>
  <printOptions headings="false" gridLines="false" gridLinesSet="true" horizontalCentered="false" verticalCentered="false"/>
  <pageMargins left="0" right="0" top="0.196527777777778" bottom="0.984027777777778" header="0.511811023622047" footer="0.511811023622047"/>
  <pageSetup paperSize="9" scale="8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66" man="true" max="16383" min="0"/>
  </rowBreaks>
  <colBreaks count="1" manualBreakCount="1">
    <brk id="25" man="true" max="65535" min="0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ColWidth="8.875" defaultRowHeight="13.2" customHeight="true" zeroHeight="false" outlineLevelRow="0" outlineLevelCol="0"/>
  <cols>
    <col collapsed="false" customWidth="true" hidden="false" outlineLevel="0" max="1" min="1" style="215" width="38.66"/>
    <col collapsed="false" customWidth="true" hidden="false" outlineLevel="0" max="2" min="2" style="215" width="13.87"/>
    <col collapsed="false" customWidth="true" hidden="false" outlineLevel="0" max="3" min="3" style="215" width="12.76"/>
    <col collapsed="false" customWidth="true" hidden="false" outlineLevel="0" max="4" min="4" style="215" width="13.87"/>
    <col collapsed="false" customWidth="false" hidden="false" outlineLevel="0" max="257" min="5" style="215" width="8.87"/>
  </cols>
  <sheetData>
    <row r="1" customFormat="false" ht="27.6" hidden="false" customHeight="false" outlineLevel="0" collapsed="false">
      <c r="A1" s="826" t="s">
        <v>445</v>
      </c>
      <c r="B1" s="827" t="s">
        <v>446</v>
      </c>
      <c r="C1" s="827" t="s">
        <v>24</v>
      </c>
      <c r="D1" s="828" t="s">
        <v>447</v>
      </c>
    </row>
    <row r="2" customFormat="false" ht="14.4" hidden="false" customHeight="false" outlineLevel="0" collapsed="false">
      <c r="A2" s="829" t="s">
        <v>341</v>
      </c>
      <c r="B2" s="830"/>
      <c r="C2" s="831" t="n">
        <v>42500</v>
      </c>
      <c r="D2" s="832" t="n">
        <f aca="false">B2+C2</f>
        <v>42500</v>
      </c>
    </row>
    <row r="3" customFormat="false" ht="25.8" hidden="false" customHeight="true" outlineLevel="0" collapsed="false">
      <c r="A3" s="833" t="s">
        <v>453</v>
      </c>
      <c r="B3" s="834" t="n">
        <v>28211</v>
      </c>
      <c r="C3" s="834"/>
      <c r="D3" s="835" t="n">
        <f aca="false">B3+C3</f>
        <v>28211</v>
      </c>
    </row>
    <row r="4" customFormat="false" ht="25.8" hidden="false" customHeight="true" outlineLevel="0" collapsed="false">
      <c r="A4" s="833" t="s">
        <v>454</v>
      </c>
      <c r="B4" s="834" t="n">
        <v>8504</v>
      </c>
      <c r="C4" s="834"/>
      <c r="D4" s="835" t="n">
        <f aca="false">B4+C4</f>
        <v>8504</v>
      </c>
    </row>
    <row r="5" customFormat="false" ht="25.8" hidden="false" customHeight="true" outlineLevel="0" collapsed="false">
      <c r="A5" s="833" t="s">
        <v>455</v>
      </c>
      <c r="B5" s="834" t="n">
        <v>70700</v>
      </c>
      <c r="C5" s="834"/>
      <c r="D5" s="835" t="n">
        <f aca="false">B5+C5</f>
        <v>70700</v>
      </c>
    </row>
    <row r="6" customFormat="false" ht="25.8" hidden="false" customHeight="true" outlineLevel="0" collapsed="false">
      <c r="A6" s="833" t="s">
        <v>456</v>
      </c>
      <c r="B6" s="834" t="n">
        <v>1890</v>
      </c>
      <c r="C6" s="834"/>
      <c r="D6" s="835" t="n">
        <f aca="false">B6+C6</f>
        <v>1890</v>
      </c>
    </row>
    <row r="7" customFormat="false" ht="25.8" hidden="false" customHeight="true" outlineLevel="0" collapsed="false">
      <c r="A7" s="836" t="s">
        <v>321</v>
      </c>
      <c r="B7" s="834" t="n">
        <v>59411</v>
      </c>
      <c r="C7" s="834"/>
      <c r="D7" s="835" t="n">
        <f aca="false">B7+C7</f>
        <v>59411</v>
      </c>
    </row>
    <row r="8" customFormat="false" ht="25.8" hidden="false" customHeight="true" outlineLevel="0" collapsed="false">
      <c r="A8" s="833" t="s">
        <v>322</v>
      </c>
      <c r="B8" s="834" t="n">
        <v>429051</v>
      </c>
      <c r="C8" s="834" t="n">
        <v>-209856</v>
      </c>
      <c r="D8" s="835" t="n">
        <f aca="false">B8+C8</f>
        <v>219195</v>
      </c>
    </row>
    <row r="9" customFormat="false" ht="25.8" hidden="false" customHeight="true" outlineLevel="0" collapsed="false">
      <c r="A9" s="833" t="s">
        <v>457</v>
      </c>
      <c r="B9" s="834" t="n">
        <v>379867</v>
      </c>
      <c r="C9" s="834" t="n">
        <v>47617</v>
      </c>
      <c r="D9" s="835" t="n">
        <f aca="false">B9+C9</f>
        <v>427484</v>
      </c>
    </row>
    <row r="10" customFormat="false" ht="25.8" hidden="false" customHeight="true" outlineLevel="0" collapsed="false">
      <c r="A10" s="833" t="s">
        <v>458</v>
      </c>
      <c r="B10" s="834" t="n">
        <v>30000</v>
      </c>
      <c r="C10" s="834"/>
      <c r="D10" s="835" t="n">
        <f aca="false">B10+C10</f>
        <v>30000</v>
      </c>
    </row>
    <row r="11" customFormat="false" ht="25.8" hidden="false" customHeight="true" outlineLevel="0" collapsed="false">
      <c r="A11" s="833" t="s">
        <v>459</v>
      </c>
      <c r="B11" s="834" t="n">
        <v>22550</v>
      </c>
      <c r="C11" s="834" t="n">
        <v>-10000</v>
      </c>
      <c r="D11" s="835" t="n">
        <f aca="false">B11+C11</f>
        <v>12550</v>
      </c>
    </row>
    <row r="12" customFormat="false" ht="25.8" hidden="false" customHeight="true" outlineLevel="0" collapsed="false">
      <c r="A12" s="833" t="s">
        <v>324</v>
      </c>
      <c r="B12" s="834"/>
      <c r="C12" s="834" t="n">
        <v>10682</v>
      </c>
      <c r="D12" s="835" t="n">
        <f aca="false">B12+C12</f>
        <v>10682</v>
      </c>
    </row>
    <row r="13" customFormat="false" ht="25.8" hidden="false" customHeight="true" outlineLevel="0" collapsed="false">
      <c r="A13" s="833" t="s">
        <v>460</v>
      </c>
      <c r="B13" s="834" t="n">
        <v>45156</v>
      </c>
      <c r="C13" s="834"/>
      <c r="D13" s="835" t="n">
        <f aca="false">B13+C13</f>
        <v>45156</v>
      </c>
    </row>
    <row r="14" customFormat="false" ht="53.4" hidden="false" customHeight="false" outlineLevel="0" collapsed="false">
      <c r="A14" s="833" t="s">
        <v>461</v>
      </c>
      <c r="B14" s="834" t="n">
        <v>73069</v>
      </c>
      <c r="C14" s="834"/>
      <c r="D14" s="835" t="n">
        <f aca="false">B14+C14</f>
        <v>73069</v>
      </c>
    </row>
    <row r="15" customFormat="false" ht="28.2" hidden="false" customHeight="true" outlineLevel="0" collapsed="false">
      <c r="A15" s="833" t="s">
        <v>462</v>
      </c>
      <c r="B15" s="834" t="n">
        <v>228024</v>
      </c>
      <c r="C15" s="834"/>
      <c r="D15" s="835" t="n">
        <f aca="false">B15+C15</f>
        <v>228024</v>
      </c>
    </row>
    <row r="16" customFormat="false" ht="28.2" hidden="false" customHeight="true" outlineLevel="0" collapsed="false">
      <c r="A16" s="836" t="s">
        <v>373</v>
      </c>
      <c r="B16" s="834" t="n">
        <v>18911</v>
      </c>
      <c r="C16" s="834"/>
      <c r="D16" s="835" t="n">
        <f aca="false">B16+C16</f>
        <v>18911</v>
      </c>
    </row>
    <row r="17" customFormat="false" ht="28.2" hidden="false" customHeight="true" outlineLevel="0" collapsed="false">
      <c r="A17" s="836" t="s">
        <v>328</v>
      </c>
      <c r="B17" s="834"/>
      <c r="C17" s="834" t="n">
        <v>2335</v>
      </c>
      <c r="D17" s="835" t="n">
        <f aca="false">B17+C17</f>
        <v>2335</v>
      </c>
    </row>
    <row r="18" customFormat="false" ht="28.2" hidden="false" customHeight="true" outlineLevel="0" collapsed="false">
      <c r="A18" s="833" t="s">
        <v>376</v>
      </c>
      <c r="B18" s="834"/>
      <c r="C18" s="834" t="n">
        <v>8000</v>
      </c>
      <c r="D18" s="835" t="n">
        <f aca="false">B18+C18</f>
        <v>8000</v>
      </c>
    </row>
    <row r="19" customFormat="false" ht="28.2" hidden="false" customHeight="true" outlineLevel="0" collapsed="false">
      <c r="A19" s="833" t="s">
        <v>329</v>
      </c>
      <c r="B19" s="834" t="n">
        <v>54227</v>
      </c>
      <c r="C19" s="834"/>
      <c r="D19" s="835" t="n">
        <f aca="false">B19+C19</f>
        <v>54227</v>
      </c>
    </row>
    <row r="20" customFormat="false" ht="28.2" hidden="false" customHeight="true" outlineLevel="0" collapsed="false">
      <c r="A20" s="833" t="s">
        <v>463</v>
      </c>
      <c r="B20" s="834"/>
      <c r="C20" s="834" t="n">
        <v>5000</v>
      </c>
      <c r="D20" s="835" t="n">
        <f aca="false">B20+C20</f>
        <v>5000</v>
      </c>
    </row>
    <row r="21" customFormat="false" ht="13.8" hidden="false" customHeight="false" outlineLevel="0" collapsed="false">
      <c r="A21" s="837" t="s">
        <v>452</v>
      </c>
      <c r="B21" s="838" t="n">
        <f aca="false">SUM(B2:B20)</f>
        <v>1449571</v>
      </c>
      <c r="C21" s="838" t="n">
        <f aca="false">SUM(C2:C20)</f>
        <v>-103722</v>
      </c>
      <c r="D21" s="839" t="n">
        <f aca="false">SUM(D2:D20)</f>
        <v>1345849</v>
      </c>
    </row>
    <row r="22" customFormat="false" ht="13.8" hidden="false" customHeight="false" outlineLevel="0" collapsed="false"/>
    <row r="25" customFormat="false" ht="13.2" hidden="false" customHeight="false" outlineLevel="0" collapsed="false">
      <c r="D25" s="50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AA260"/>
  <sheetViews>
    <sheetView showFormulas="false" showGridLines="true" showRowColHeaders="true" showZeros="true" rightToLeft="false" tabSelected="false" showOutlineSymbols="true" defaultGridColor="true" view="normal" topLeftCell="A194" colorId="64" zoomScale="85" zoomScaleNormal="85" zoomScalePageLayoutView="100" workbookViewId="0">
      <selection pane="topLeft" activeCell="Y179" activeCellId="0" sqref="Y179"/>
    </sheetView>
  </sheetViews>
  <sheetFormatPr defaultColWidth="9.0546875" defaultRowHeight="13.2" customHeight="true" zeroHeight="false" outlineLevelRow="0" outlineLevelCol="0"/>
  <cols>
    <col collapsed="false" customWidth="true" hidden="false" outlineLevel="0" max="1" min="1" style="0" width="11.55"/>
    <col collapsed="false" customWidth="true" hidden="false" outlineLevel="0" max="3" min="3" style="0" width="29.1"/>
    <col collapsed="false" customWidth="true" hidden="true" outlineLevel="0" max="12" min="4" style="0" width="14.33"/>
    <col collapsed="false" customWidth="true" hidden="true" outlineLevel="0" max="13" min="13" style="0" width="16.43"/>
    <col collapsed="false" customWidth="true" hidden="true" outlineLevel="0" max="14" min="14" style="0" width="15.1"/>
    <col collapsed="false" customWidth="true" hidden="true" outlineLevel="0" max="15" min="15" style="0" width="17.32"/>
    <col collapsed="false" customWidth="true" hidden="true" outlineLevel="0" max="16" min="16" style="0" width="15.32"/>
    <col collapsed="false" customWidth="true" hidden="true" outlineLevel="0" max="17" min="17" style="0" width="17.66"/>
    <col collapsed="false" customWidth="true" hidden="true" outlineLevel="0" max="20" min="18" style="0" width="16.43"/>
    <col collapsed="false" customWidth="true" hidden="true" outlineLevel="0" max="21" min="21" style="215" width="14.33"/>
    <col collapsed="false" customWidth="true" hidden="false" outlineLevel="0" max="22" min="22" style="215" width="13.21"/>
    <col collapsed="false" customWidth="true" hidden="false" outlineLevel="0" max="23" min="23" style="215" width="12.76"/>
    <col collapsed="false" customWidth="true" hidden="false" outlineLevel="0" max="24" min="24" style="215" width="11.32"/>
    <col collapsed="false" customWidth="true" hidden="false" outlineLevel="0" max="25" min="25" style="215" width="11.87"/>
    <col collapsed="false" customWidth="true" hidden="false" outlineLevel="0" max="26" min="26" style="215" width="12.88"/>
    <col collapsed="false" customWidth="true" hidden="false" outlineLevel="0" max="27" min="27" style="0" width="10.2"/>
  </cols>
  <sheetData>
    <row r="1" customFormat="false" ht="14.4" hidden="false" customHeight="false" outlineLevel="0" collapsed="false">
      <c r="A1" s="216" t="s">
        <v>127</v>
      </c>
      <c r="E1" s="34" t="n">
        <f aca="false">E131+E136+E151</f>
        <v>486887</v>
      </c>
    </row>
    <row r="2" customFormat="false" ht="13.8" hidden="false" customHeight="true" outlineLevel="0" collapsed="false">
      <c r="A2" s="217" t="s">
        <v>128</v>
      </c>
      <c r="B2" s="218" t="s">
        <v>2</v>
      </c>
      <c r="C2" s="219" t="s">
        <v>129</v>
      </c>
      <c r="D2" s="6" t="s">
        <v>130</v>
      </c>
      <c r="E2" s="6" t="s">
        <v>131</v>
      </c>
      <c r="F2" s="6" t="s">
        <v>132</v>
      </c>
      <c r="G2" s="6" t="s">
        <v>133</v>
      </c>
      <c r="H2" s="6" t="s">
        <v>134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220" t="s">
        <v>23</v>
      </c>
      <c r="X2" s="221" t="s">
        <v>24</v>
      </c>
      <c r="Y2" s="221"/>
      <c r="Z2" s="8" t="s">
        <v>25</v>
      </c>
    </row>
    <row r="3" customFormat="false" ht="16.2" hidden="false" customHeight="true" outlineLevel="0" collapsed="false">
      <c r="A3" s="217"/>
      <c r="B3" s="218"/>
      <c r="C3" s="219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220"/>
      <c r="X3" s="222" t="s">
        <v>30</v>
      </c>
      <c r="Y3" s="223" t="s">
        <v>31</v>
      </c>
      <c r="Z3" s="8"/>
    </row>
    <row r="4" customFormat="false" ht="33" hidden="false" customHeight="true" outlineLevel="0" collapsed="false">
      <c r="A4" s="224" t="s">
        <v>135</v>
      </c>
      <c r="B4" s="225" t="s">
        <v>136</v>
      </c>
      <c r="C4" s="225"/>
      <c r="D4" s="226" t="n">
        <f aca="false">SUM(D5:D8)</f>
        <v>778928</v>
      </c>
      <c r="E4" s="226" t="n">
        <f aca="false">SUM(E5:E9)</f>
        <v>871108</v>
      </c>
      <c r="F4" s="226" t="n">
        <f aca="false">SUM(F5:F9)</f>
        <v>1155712</v>
      </c>
      <c r="G4" s="226" t="n">
        <f aca="false">SUM(G5:G9)</f>
        <v>1166481</v>
      </c>
      <c r="H4" s="226" t="n">
        <f aca="false">SUM(H5:H8)</f>
        <v>1147628</v>
      </c>
      <c r="I4" s="226" t="n">
        <f aca="false">SUM(I5:I8)</f>
        <v>985015</v>
      </c>
      <c r="J4" s="226" t="n">
        <f aca="false">SUM(J5:J8)</f>
        <v>971730</v>
      </c>
      <c r="K4" s="226" t="n">
        <f aca="false">SUM(K5:K8)</f>
        <v>883614</v>
      </c>
      <c r="L4" s="227" t="n">
        <f aca="false">SUM(L5:L8)</f>
        <v>976223.29</v>
      </c>
      <c r="M4" s="227" t="n">
        <f aca="false">SUM(M5:M8)</f>
        <v>957107.49</v>
      </c>
      <c r="N4" s="228" t="n">
        <f aca="false">SUM(N5:N8)</f>
        <v>918554.62</v>
      </c>
      <c r="O4" s="229" t="n">
        <f aca="false">SUM(O5:O8)</f>
        <v>1019134.8</v>
      </c>
      <c r="P4" s="229" t="n">
        <f aca="false">SUM(P5:P8)</f>
        <v>1045488.55</v>
      </c>
      <c r="Q4" s="229" t="n">
        <f aca="false">SUM(Q5:Q8)</f>
        <v>1307060.76</v>
      </c>
      <c r="R4" s="229" t="n">
        <v>1380342.7</v>
      </c>
      <c r="S4" s="229" t="n">
        <v>1452935.59</v>
      </c>
      <c r="T4" s="229" t="n">
        <v>1584166.7</v>
      </c>
      <c r="U4" s="230" t="n">
        <v>1904608.1</v>
      </c>
      <c r="V4" s="230" t="n">
        <f aca="false">SUM(V5:V8)</f>
        <v>1910485</v>
      </c>
      <c r="W4" s="230" t="n">
        <f aca="false">SUM(W5:W8)</f>
        <v>1806436</v>
      </c>
      <c r="X4" s="231" t="n">
        <f aca="false">SUM(X5:X8)</f>
        <v>0</v>
      </c>
      <c r="Y4" s="231" t="n">
        <f aca="false">SUM(Y5:Y8)</f>
        <v>-42000</v>
      </c>
      <c r="Z4" s="232" t="n">
        <f aca="false">SUM(Z5:Z8)</f>
        <v>1764436</v>
      </c>
    </row>
    <row r="5" customFormat="false" ht="13.2" hidden="false" customHeight="false" outlineLevel="0" collapsed="false">
      <c r="A5" s="24"/>
      <c r="B5" s="233" t="n">
        <v>610</v>
      </c>
      <c r="C5" s="94" t="s">
        <v>137</v>
      </c>
      <c r="D5" s="95" t="n">
        <v>363938</v>
      </c>
      <c r="E5" s="95" t="n">
        <v>383290</v>
      </c>
      <c r="F5" s="95" t="n">
        <v>452765</v>
      </c>
      <c r="G5" s="95" t="n">
        <v>532728</v>
      </c>
      <c r="H5" s="95" t="n">
        <v>538578</v>
      </c>
      <c r="I5" s="94" t="n">
        <v>504967</v>
      </c>
      <c r="J5" s="95" t="n">
        <v>465252</v>
      </c>
      <c r="K5" s="95" t="n">
        <v>431649</v>
      </c>
      <c r="L5" s="192" t="n">
        <v>437364.06</v>
      </c>
      <c r="M5" s="192" t="n">
        <v>454979.56</v>
      </c>
      <c r="N5" s="40" t="n">
        <v>470394.73</v>
      </c>
      <c r="O5" s="39" t="n">
        <v>508902.26</v>
      </c>
      <c r="P5" s="39" t="n">
        <v>540360.73</v>
      </c>
      <c r="Q5" s="39" t="n">
        <v>702314.57</v>
      </c>
      <c r="R5" s="39" t="n">
        <v>728974.45</v>
      </c>
      <c r="S5" s="39" t="n">
        <v>812528.57</v>
      </c>
      <c r="T5" s="39" t="n">
        <v>862285.5</v>
      </c>
      <c r="U5" s="40" t="n">
        <v>998488.39</v>
      </c>
      <c r="V5" s="40" t="n">
        <v>1029711</v>
      </c>
      <c r="W5" s="40" t="n">
        <v>971809</v>
      </c>
      <c r="X5" s="234"/>
      <c r="Y5" s="193" t="n">
        <v>-48148</v>
      </c>
      <c r="Z5" s="194" t="n">
        <f aca="false">W5+X5+Y5</f>
        <v>923661</v>
      </c>
    </row>
    <row r="6" customFormat="false" ht="13.2" hidden="false" customHeight="false" outlineLevel="0" collapsed="false">
      <c r="A6" s="24"/>
      <c r="B6" s="235" t="n">
        <v>620</v>
      </c>
      <c r="C6" s="96" t="s">
        <v>138</v>
      </c>
      <c r="D6" s="97" t="n">
        <v>111465</v>
      </c>
      <c r="E6" s="97" t="n">
        <v>132411</v>
      </c>
      <c r="F6" s="97" t="n">
        <v>158202</v>
      </c>
      <c r="G6" s="97" t="n">
        <v>187864</v>
      </c>
      <c r="H6" s="97" t="n">
        <v>188430</v>
      </c>
      <c r="I6" s="96" t="n">
        <v>189093</v>
      </c>
      <c r="J6" s="97" t="n">
        <v>179953</v>
      </c>
      <c r="K6" s="97" t="n">
        <v>175243</v>
      </c>
      <c r="L6" s="195" t="n">
        <v>178000.1</v>
      </c>
      <c r="M6" s="195" t="n">
        <v>174131.76</v>
      </c>
      <c r="N6" s="47" t="n">
        <v>179809.87</v>
      </c>
      <c r="O6" s="46" t="n">
        <v>197673.12</v>
      </c>
      <c r="P6" s="46" t="n">
        <v>207010.55</v>
      </c>
      <c r="Q6" s="46" t="n">
        <v>266731.95</v>
      </c>
      <c r="R6" s="46" t="n">
        <v>275288.97</v>
      </c>
      <c r="S6" s="46" t="n">
        <v>300798.6</v>
      </c>
      <c r="T6" s="46" t="n">
        <v>320080.63</v>
      </c>
      <c r="U6" s="47" t="n">
        <v>395954.32</v>
      </c>
      <c r="V6" s="47" t="n">
        <v>405644</v>
      </c>
      <c r="W6" s="47" t="n">
        <v>361797</v>
      </c>
      <c r="X6" s="234"/>
      <c r="Y6" s="236" t="n">
        <v>-16852</v>
      </c>
      <c r="Z6" s="237" t="n">
        <f aca="false">W6+X6+Y6</f>
        <v>344945</v>
      </c>
    </row>
    <row r="7" customFormat="false" ht="13.2" hidden="false" customHeight="false" outlineLevel="0" collapsed="false">
      <c r="A7" s="24"/>
      <c r="B7" s="235" t="n">
        <v>630</v>
      </c>
      <c r="C7" s="96" t="s">
        <v>139</v>
      </c>
      <c r="D7" s="97" t="n">
        <v>303525</v>
      </c>
      <c r="E7" s="97" t="n">
        <v>353781</v>
      </c>
      <c r="F7" s="97" t="n">
        <v>543916</v>
      </c>
      <c r="G7" s="97" t="n">
        <v>395781</v>
      </c>
      <c r="H7" s="97" t="n">
        <v>413206</v>
      </c>
      <c r="I7" s="96" t="n">
        <v>272860</v>
      </c>
      <c r="J7" s="97" t="n">
        <v>302729</v>
      </c>
      <c r="K7" s="97" t="n">
        <v>273797</v>
      </c>
      <c r="L7" s="195" t="n">
        <v>356359.19</v>
      </c>
      <c r="M7" s="195" t="n">
        <v>297179.95</v>
      </c>
      <c r="N7" s="47" t="n">
        <v>260734.04</v>
      </c>
      <c r="O7" s="46" t="n">
        <v>294411.15</v>
      </c>
      <c r="P7" s="46" t="n">
        <v>296326.19</v>
      </c>
      <c r="Q7" s="46" t="n">
        <v>334787.77</v>
      </c>
      <c r="R7" s="46" t="n">
        <v>351220.11</v>
      </c>
      <c r="S7" s="46" t="n">
        <v>334108.08</v>
      </c>
      <c r="T7" s="46" t="n">
        <v>391516.3</v>
      </c>
      <c r="U7" s="47" t="n">
        <v>474506.11</v>
      </c>
      <c r="V7" s="47" t="n">
        <v>440130</v>
      </c>
      <c r="W7" s="47" t="n">
        <v>437830</v>
      </c>
      <c r="X7" s="234"/>
      <c r="Y7" s="236" t="n">
        <v>23000</v>
      </c>
      <c r="Z7" s="237" t="n">
        <f aca="false">W7+X7+Y7</f>
        <v>460830</v>
      </c>
    </row>
    <row r="8" customFormat="false" ht="13.8" hidden="false" customHeight="false" outlineLevel="0" collapsed="false">
      <c r="A8" s="24"/>
      <c r="B8" s="235" t="n">
        <v>640</v>
      </c>
      <c r="C8" s="96" t="s">
        <v>140</v>
      </c>
      <c r="D8" s="97"/>
      <c r="E8" s="97" t="n">
        <v>564</v>
      </c>
      <c r="F8" s="97" t="n">
        <v>232</v>
      </c>
      <c r="G8" s="97" t="n">
        <v>49367</v>
      </c>
      <c r="H8" s="97" t="n">
        <v>7414</v>
      </c>
      <c r="I8" s="96" t="n">
        <v>18095</v>
      </c>
      <c r="J8" s="238" t="n">
        <v>23796</v>
      </c>
      <c r="K8" s="238" t="n">
        <v>2925</v>
      </c>
      <c r="L8" s="239" t="n">
        <v>4499.94</v>
      </c>
      <c r="M8" s="195" t="n">
        <v>30816.22</v>
      </c>
      <c r="N8" s="47" t="n">
        <v>7615.98</v>
      </c>
      <c r="O8" s="46" t="n">
        <v>18148.27</v>
      </c>
      <c r="P8" s="46" t="n">
        <v>1791.08</v>
      </c>
      <c r="Q8" s="46" t="n">
        <v>3226.47</v>
      </c>
      <c r="R8" s="46" t="n">
        <v>24859.17</v>
      </c>
      <c r="S8" s="46" t="n">
        <v>5500.34</v>
      </c>
      <c r="T8" s="46" t="n">
        <v>10284.27</v>
      </c>
      <c r="U8" s="47" t="n">
        <v>35659.28</v>
      </c>
      <c r="V8" s="47" t="n">
        <v>35000</v>
      </c>
      <c r="W8" s="47" t="n">
        <v>35000</v>
      </c>
      <c r="X8" s="199"/>
      <c r="Y8" s="236"/>
      <c r="Z8" s="237" t="n">
        <f aca="false">W8+X8+Y8</f>
        <v>35000</v>
      </c>
    </row>
    <row r="9" customFormat="false" ht="13.8" hidden="true" customHeight="false" outlineLevel="0" collapsed="false">
      <c r="A9" s="24"/>
      <c r="B9" s="235" t="n">
        <v>650</v>
      </c>
      <c r="C9" s="96"/>
      <c r="D9" s="97"/>
      <c r="E9" s="97" t="n">
        <v>1062</v>
      </c>
      <c r="F9" s="97" t="n">
        <v>597</v>
      </c>
      <c r="G9" s="97" t="n">
        <v>741</v>
      </c>
      <c r="H9" s="97"/>
      <c r="I9" s="240"/>
      <c r="J9" s="240"/>
      <c r="K9" s="240"/>
      <c r="L9" s="241"/>
      <c r="M9" s="242"/>
      <c r="N9" s="152"/>
      <c r="O9" s="152"/>
      <c r="P9" s="152"/>
      <c r="Q9" s="151"/>
      <c r="R9" s="151"/>
      <c r="S9" s="151"/>
      <c r="T9" s="151"/>
      <c r="U9" s="152"/>
      <c r="V9" s="152"/>
      <c r="W9" s="152"/>
      <c r="X9" s="243" t="n">
        <f aca="false">IF(V9=0,0,W9/V9)</f>
        <v>0</v>
      </c>
      <c r="Y9" s="243"/>
      <c r="Z9" s="244"/>
    </row>
    <row r="10" customFormat="false" ht="14.4" hidden="false" customHeight="false" outlineLevel="0" collapsed="false">
      <c r="A10" s="245" t="s">
        <v>141</v>
      </c>
      <c r="B10" s="246" t="s">
        <v>142</v>
      </c>
      <c r="C10" s="246"/>
      <c r="D10" s="247" t="n">
        <v>7269</v>
      </c>
      <c r="E10" s="247" t="n">
        <v>6772</v>
      </c>
      <c r="F10" s="247" t="n">
        <v>8265</v>
      </c>
      <c r="G10" s="247" t="n">
        <v>13828</v>
      </c>
      <c r="H10" s="137" t="n">
        <f aca="false">SUM(H11:H13)</f>
        <v>14882</v>
      </c>
      <c r="I10" s="137" t="n">
        <f aca="false">SUM(I11:I13)</f>
        <v>14051</v>
      </c>
      <c r="J10" s="137" t="n">
        <f aca="false">SUM(J11:J13)</f>
        <v>82274</v>
      </c>
      <c r="K10" s="137" t="n">
        <f aca="false">SUM(K11:K13)</f>
        <v>22548</v>
      </c>
      <c r="L10" s="138" t="n">
        <f aca="false">SUM(L11:L13)</f>
        <v>18623.79</v>
      </c>
      <c r="M10" s="138" t="n">
        <f aca="false">SUM(M11:M13)</f>
        <v>22356.78</v>
      </c>
      <c r="N10" s="248" t="n">
        <f aca="false">SUM(N11:N13)</f>
        <v>18604.68</v>
      </c>
      <c r="O10" s="249" t="n">
        <f aca="false">SUM(O11:O13)</f>
        <v>11492.61</v>
      </c>
      <c r="P10" s="249" t="n">
        <f aca="false">SUM(P11:P13)</f>
        <v>22020.72</v>
      </c>
      <c r="Q10" s="249" t="n">
        <f aca="false">SUM(Q11:Q13)</f>
        <v>14191.44</v>
      </c>
      <c r="R10" s="249" t="n">
        <v>26202.02</v>
      </c>
      <c r="S10" s="249" t="n">
        <v>34327.99</v>
      </c>
      <c r="T10" s="249" t="n">
        <v>44373.73</v>
      </c>
      <c r="U10" s="63" t="n">
        <v>15238.68</v>
      </c>
      <c r="V10" s="63" t="n">
        <f aca="false">SUM(V11:V13)</f>
        <v>41000</v>
      </c>
      <c r="W10" s="63" t="n">
        <f aca="false">SUM(W11:W13)</f>
        <v>47000</v>
      </c>
      <c r="X10" s="63" t="n">
        <f aca="false">SUM(X11:X13)</f>
        <v>0</v>
      </c>
      <c r="Y10" s="63" t="n">
        <f aca="false">SUM(Y11:Y13)</f>
        <v>0</v>
      </c>
      <c r="Z10" s="250" t="n">
        <f aca="false">SUM(Z11:Z13)</f>
        <v>47000</v>
      </c>
    </row>
    <row r="11" customFormat="false" ht="13.2" hidden="false" customHeight="false" outlineLevel="0" collapsed="false">
      <c r="A11" s="251"/>
      <c r="B11" s="252" t="n">
        <v>630</v>
      </c>
      <c r="C11" s="36" t="s">
        <v>143</v>
      </c>
      <c r="D11" s="253"/>
      <c r="E11" s="253"/>
      <c r="F11" s="253"/>
      <c r="G11" s="253"/>
      <c r="H11" s="253" t="n">
        <v>2345</v>
      </c>
      <c r="I11" s="36" t="n">
        <v>2324</v>
      </c>
      <c r="J11" s="95" t="n">
        <v>1162</v>
      </c>
      <c r="K11" s="95" t="n">
        <v>2324</v>
      </c>
      <c r="L11" s="192" t="n">
        <v>3486</v>
      </c>
      <c r="M11" s="254" t="n">
        <v>2324</v>
      </c>
      <c r="N11" s="38" t="n">
        <v>2324</v>
      </c>
      <c r="O11" s="255" t="n">
        <v>1162</v>
      </c>
      <c r="P11" s="255" t="n">
        <v>2324</v>
      </c>
      <c r="Q11" s="255" t="n">
        <v>3486</v>
      </c>
      <c r="R11" s="255" t="n">
        <v>1162</v>
      </c>
      <c r="S11" s="255" t="n">
        <v>3486</v>
      </c>
      <c r="T11" s="255" t="n">
        <v>2324</v>
      </c>
      <c r="U11" s="38" t="n">
        <v>2000</v>
      </c>
      <c r="V11" s="38" t="n">
        <v>6000</v>
      </c>
      <c r="W11" s="38" t="n">
        <v>12000</v>
      </c>
      <c r="X11" s="234"/>
      <c r="Y11" s="38"/>
      <c r="Z11" s="194" t="n">
        <f aca="false">W11+X11+Y11</f>
        <v>12000</v>
      </c>
    </row>
    <row r="12" customFormat="false" ht="13.2" hidden="false" customHeight="false" outlineLevel="0" collapsed="false">
      <c r="A12" s="251"/>
      <c r="B12" s="256" t="n">
        <v>630</v>
      </c>
      <c r="C12" s="43" t="s">
        <v>144</v>
      </c>
      <c r="D12" s="257"/>
      <c r="E12" s="257"/>
      <c r="F12" s="257"/>
      <c r="G12" s="257"/>
      <c r="H12" s="257" t="n">
        <v>12537</v>
      </c>
      <c r="I12" s="43" t="n">
        <v>11727</v>
      </c>
      <c r="J12" s="97" t="n">
        <v>13096</v>
      </c>
      <c r="K12" s="97" t="n">
        <v>9612</v>
      </c>
      <c r="L12" s="195" t="n">
        <v>14911.65</v>
      </c>
      <c r="M12" s="258" t="n">
        <v>19064.19</v>
      </c>
      <c r="N12" s="45" t="n">
        <v>8451.55</v>
      </c>
      <c r="O12" s="176" t="n">
        <v>6786.26</v>
      </c>
      <c r="P12" s="176" t="n">
        <v>16482.33</v>
      </c>
      <c r="Q12" s="176" t="n">
        <v>9813.93</v>
      </c>
      <c r="R12" s="176" t="n">
        <v>25033.04</v>
      </c>
      <c r="S12" s="176" t="n">
        <v>30841.99</v>
      </c>
      <c r="T12" s="176" t="n">
        <v>41939.55</v>
      </c>
      <c r="U12" s="45" t="n">
        <v>12545.21</v>
      </c>
      <c r="V12" s="45" t="n">
        <v>35000</v>
      </c>
      <c r="W12" s="45" t="n">
        <v>35000</v>
      </c>
      <c r="X12" s="199"/>
      <c r="Y12" s="45"/>
      <c r="Z12" s="237" t="n">
        <f aca="false">W12+X12+Y12</f>
        <v>35000</v>
      </c>
    </row>
    <row r="13" customFormat="false" ht="13.8" hidden="false" customHeight="false" outlineLevel="0" collapsed="false">
      <c r="A13" s="251"/>
      <c r="B13" s="259" t="n">
        <v>630</v>
      </c>
      <c r="C13" s="260" t="s">
        <v>145</v>
      </c>
      <c r="D13" s="261"/>
      <c r="E13" s="261"/>
      <c r="F13" s="261"/>
      <c r="G13" s="261"/>
      <c r="H13" s="261"/>
      <c r="I13" s="260"/>
      <c r="J13" s="97" t="n">
        <v>68016</v>
      </c>
      <c r="K13" s="97" t="n">
        <v>10612</v>
      </c>
      <c r="L13" s="80" t="n">
        <v>226.14</v>
      </c>
      <c r="M13" s="262" t="n">
        <v>968.59</v>
      </c>
      <c r="N13" s="79" t="n">
        <v>7829.13</v>
      </c>
      <c r="O13" s="262" t="n">
        <v>3544.35</v>
      </c>
      <c r="P13" s="262" t="n">
        <v>3214.39</v>
      </c>
      <c r="Q13" s="262" t="n">
        <v>891.51</v>
      </c>
      <c r="R13" s="262" t="n">
        <v>6.98</v>
      </c>
      <c r="S13" s="262"/>
      <c r="T13" s="262" t="n">
        <v>110.18</v>
      </c>
      <c r="U13" s="263" t="n">
        <v>693.47</v>
      </c>
      <c r="V13" s="263"/>
      <c r="W13" s="79"/>
      <c r="X13" s="243"/>
      <c r="Y13" s="243"/>
      <c r="Z13" s="264" t="n">
        <f aca="false">W13+X13+Y13</f>
        <v>0</v>
      </c>
    </row>
    <row r="14" customFormat="false" ht="14.4" hidden="false" customHeight="false" outlineLevel="0" collapsed="false">
      <c r="A14" s="245" t="s">
        <v>146</v>
      </c>
      <c r="B14" s="246" t="s">
        <v>147</v>
      </c>
      <c r="C14" s="246"/>
      <c r="D14" s="247" t="n">
        <v>20846</v>
      </c>
      <c r="E14" s="247" t="n">
        <v>22240</v>
      </c>
      <c r="F14" s="247" t="n">
        <v>25427</v>
      </c>
      <c r="G14" s="247" t="n">
        <v>26903</v>
      </c>
      <c r="H14" s="137" t="n">
        <f aca="false">SUM(H15:H17)</f>
        <v>29798</v>
      </c>
      <c r="I14" s="137" t="n">
        <f aca="false">SUM(I15:I17)</f>
        <v>28936</v>
      </c>
      <c r="J14" s="137" t="n">
        <f aca="false">SUM(J15:J17)</f>
        <v>27963</v>
      </c>
      <c r="K14" s="137" t="n">
        <f aca="false">SUM(K15:K18)</f>
        <v>24050</v>
      </c>
      <c r="L14" s="138" t="n">
        <f aca="false">SUM(L15:L18)</f>
        <v>25050.22</v>
      </c>
      <c r="M14" s="138" t="n">
        <f aca="false">SUM(M15:M18)</f>
        <v>28488.05</v>
      </c>
      <c r="N14" s="248" t="n">
        <f aca="false">SUM(N15:N18)</f>
        <v>30083.29</v>
      </c>
      <c r="O14" s="249" t="n">
        <f aca="false">SUM(O15:O18)</f>
        <v>33186.08</v>
      </c>
      <c r="P14" s="249" t="n">
        <f aca="false">SUM(P15:P18)</f>
        <v>29084.07</v>
      </c>
      <c r="Q14" s="249" t="n">
        <f aca="false">SUM(Q15:Q18)</f>
        <v>51253.97</v>
      </c>
      <c r="R14" s="249" t="n">
        <v>39283.65</v>
      </c>
      <c r="S14" s="249" t="n">
        <v>45925.28</v>
      </c>
      <c r="T14" s="249" t="n">
        <v>40921.87</v>
      </c>
      <c r="U14" s="63" t="n">
        <v>44876.52</v>
      </c>
      <c r="V14" s="63" t="n">
        <f aca="false">SUM(V15:V18)</f>
        <v>50157</v>
      </c>
      <c r="W14" s="63" t="n">
        <f aca="false">SUM(W15:W18)</f>
        <v>50787</v>
      </c>
      <c r="X14" s="63" t="n">
        <f aca="false">SUM(X15:X18)</f>
        <v>0</v>
      </c>
      <c r="Y14" s="63" t="n">
        <f aca="false">SUM(Y15:Y18)</f>
        <v>0</v>
      </c>
      <c r="Z14" s="250" t="n">
        <f aca="false">SUM(Z15:Z18)</f>
        <v>50787</v>
      </c>
    </row>
    <row r="15" customFormat="false" ht="13.2" hidden="false" customHeight="false" outlineLevel="0" collapsed="false">
      <c r="A15" s="251"/>
      <c r="B15" s="233" t="n">
        <v>610</v>
      </c>
      <c r="C15" s="265" t="s">
        <v>137</v>
      </c>
      <c r="D15" s="266"/>
      <c r="E15" s="266" t="n">
        <v>13875</v>
      </c>
      <c r="F15" s="266" t="n">
        <v>15734</v>
      </c>
      <c r="G15" s="266" t="n">
        <v>16231</v>
      </c>
      <c r="H15" s="266" t="n">
        <v>16787</v>
      </c>
      <c r="I15" s="94" t="n">
        <v>17943</v>
      </c>
      <c r="J15" s="95" t="n">
        <v>18167</v>
      </c>
      <c r="K15" s="95" t="n">
        <v>15592</v>
      </c>
      <c r="L15" s="39" t="n">
        <v>15883.66</v>
      </c>
      <c r="M15" s="39" t="n">
        <v>19536.88</v>
      </c>
      <c r="N15" s="40" t="n">
        <v>20405.94</v>
      </c>
      <c r="O15" s="39" t="n">
        <v>22741.57</v>
      </c>
      <c r="P15" s="39" t="n">
        <v>20172.56</v>
      </c>
      <c r="Q15" s="39" t="n">
        <v>32391.98</v>
      </c>
      <c r="R15" s="39" t="n">
        <v>27813.22</v>
      </c>
      <c r="S15" s="39" t="n">
        <v>29579.17</v>
      </c>
      <c r="T15" s="39" t="n">
        <v>28778.42</v>
      </c>
      <c r="U15" s="40" t="n">
        <v>31301.95</v>
      </c>
      <c r="V15" s="40" t="n">
        <v>34844</v>
      </c>
      <c r="W15" s="40" t="n">
        <v>34448</v>
      </c>
      <c r="X15" s="234"/>
      <c r="Y15" s="193"/>
      <c r="Z15" s="194" t="n">
        <f aca="false">W15+X15+Y15</f>
        <v>34448</v>
      </c>
    </row>
    <row r="16" customFormat="false" ht="13.2" hidden="false" customHeight="false" outlineLevel="0" collapsed="false">
      <c r="A16" s="251"/>
      <c r="B16" s="235" t="n">
        <v>620</v>
      </c>
      <c r="C16" s="267" t="s">
        <v>138</v>
      </c>
      <c r="D16" s="268"/>
      <c r="E16" s="268" t="n">
        <v>4647</v>
      </c>
      <c r="F16" s="268" t="n">
        <v>5411</v>
      </c>
      <c r="G16" s="268" t="n">
        <v>5677</v>
      </c>
      <c r="H16" s="268" t="n">
        <v>6011</v>
      </c>
      <c r="I16" s="96" t="n">
        <v>6464</v>
      </c>
      <c r="J16" s="97" t="n">
        <v>6580</v>
      </c>
      <c r="K16" s="97" t="n">
        <v>5691</v>
      </c>
      <c r="L16" s="46" t="n">
        <v>6220</v>
      </c>
      <c r="M16" s="46" t="n">
        <v>6654.3</v>
      </c>
      <c r="N16" s="47" t="n">
        <v>7320.69</v>
      </c>
      <c r="O16" s="46" t="n">
        <v>8093.18</v>
      </c>
      <c r="P16" s="46" t="n">
        <v>6866.62</v>
      </c>
      <c r="Q16" s="46" t="n">
        <v>12511.41</v>
      </c>
      <c r="R16" s="46" t="n">
        <v>9656.72</v>
      </c>
      <c r="S16" s="46" t="n">
        <v>10565.18</v>
      </c>
      <c r="T16" s="46" t="n">
        <v>9873.52</v>
      </c>
      <c r="U16" s="47" t="n">
        <v>10830.46</v>
      </c>
      <c r="V16" s="47" t="n">
        <v>12163</v>
      </c>
      <c r="W16" s="47" t="n">
        <v>12039</v>
      </c>
      <c r="X16" s="199"/>
      <c r="Y16" s="236"/>
      <c r="Z16" s="237" t="n">
        <f aca="false">W16+X16+Y16</f>
        <v>12039</v>
      </c>
    </row>
    <row r="17" customFormat="false" ht="13.2" hidden="false" customHeight="false" outlineLevel="0" collapsed="false">
      <c r="A17" s="251"/>
      <c r="B17" s="235" t="n">
        <v>630</v>
      </c>
      <c r="C17" s="267" t="s">
        <v>139</v>
      </c>
      <c r="D17" s="268"/>
      <c r="E17" s="268" t="n">
        <v>3718</v>
      </c>
      <c r="F17" s="268" t="n">
        <v>4282</v>
      </c>
      <c r="G17" s="268" t="n">
        <v>4995</v>
      </c>
      <c r="H17" s="268" t="n">
        <v>7000</v>
      </c>
      <c r="I17" s="96" t="n">
        <v>4529</v>
      </c>
      <c r="J17" s="97" t="n">
        <v>3216</v>
      </c>
      <c r="K17" s="97" t="n">
        <v>2533</v>
      </c>
      <c r="L17" s="46" t="n">
        <v>2610.08</v>
      </c>
      <c r="M17" s="46" t="n">
        <v>2181.04</v>
      </c>
      <c r="N17" s="47" t="n">
        <v>2356.66</v>
      </c>
      <c r="O17" s="46" t="n">
        <v>2351.33</v>
      </c>
      <c r="P17" s="46" t="n">
        <v>1891.13</v>
      </c>
      <c r="Q17" s="46" t="n">
        <v>3021.6</v>
      </c>
      <c r="R17" s="46" t="n">
        <v>1813.71</v>
      </c>
      <c r="S17" s="46" t="n">
        <v>2297.94</v>
      </c>
      <c r="T17" s="46" t="n">
        <v>2135.53</v>
      </c>
      <c r="U17" s="47" t="n">
        <v>1422.51</v>
      </c>
      <c r="V17" s="47" t="n">
        <v>1700</v>
      </c>
      <c r="W17" s="47" t="n">
        <v>2700</v>
      </c>
      <c r="X17" s="199"/>
      <c r="Y17" s="236"/>
      <c r="Z17" s="237" t="n">
        <f aca="false">W17+X17+Y17</f>
        <v>2700</v>
      </c>
    </row>
    <row r="18" customFormat="false" ht="13.8" hidden="false" customHeight="false" outlineLevel="0" collapsed="false">
      <c r="A18" s="251"/>
      <c r="B18" s="269"/>
      <c r="C18" s="240"/>
      <c r="D18" s="270"/>
      <c r="E18" s="270"/>
      <c r="F18" s="270"/>
      <c r="G18" s="270"/>
      <c r="H18" s="270"/>
      <c r="I18" s="271"/>
      <c r="J18" s="97"/>
      <c r="K18" s="97" t="n">
        <v>234</v>
      </c>
      <c r="L18" s="142" t="n">
        <v>336.48</v>
      </c>
      <c r="M18" s="142" t="n">
        <v>115.83</v>
      </c>
      <c r="N18" s="143"/>
      <c r="O18" s="143"/>
      <c r="P18" s="143" t="n">
        <v>153.76</v>
      </c>
      <c r="Q18" s="142" t="n">
        <v>3328.98</v>
      </c>
      <c r="R18" s="142"/>
      <c r="S18" s="142" t="n">
        <v>3482.99</v>
      </c>
      <c r="T18" s="142" t="n">
        <v>134.4</v>
      </c>
      <c r="U18" s="143" t="n">
        <v>1321.6</v>
      </c>
      <c r="V18" s="143" t="n">
        <v>1450</v>
      </c>
      <c r="W18" s="143" t="n">
        <v>1600</v>
      </c>
      <c r="X18" s="243"/>
      <c r="Y18" s="243"/>
      <c r="Z18" s="244" t="n">
        <f aca="false">W18+X18+Y18</f>
        <v>1600</v>
      </c>
    </row>
    <row r="19" customFormat="false" ht="14.4" hidden="false" customHeight="false" outlineLevel="0" collapsed="false">
      <c r="A19" s="245" t="s">
        <v>148</v>
      </c>
      <c r="B19" s="246" t="s">
        <v>149</v>
      </c>
      <c r="C19" s="246"/>
      <c r="D19" s="247" t="n">
        <v>13145</v>
      </c>
      <c r="E19" s="247" t="n">
        <v>10057</v>
      </c>
      <c r="F19" s="247" t="n">
        <v>8498</v>
      </c>
      <c r="G19" s="247" t="n">
        <v>54518</v>
      </c>
      <c r="H19" s="137" t="n">
        <f aca="false">H22+H20+H21+H23+H24</f>
        <v>31457</v>
      </c>
      <c r="I19" s="137" t="n">
        <f aca="false">I22+I20+I21+I23+I24</f>
        <v>31963</v>
      </c>
      <c r="J19" s="137" t="n">
        <f aca="false">J22+J20+J21+J23+J24</f>
        <v>33449</v>
      </c>
      <c r="K19" s="137" t="n">
        <f aca="false">K22+K20+K21+K23+K24</f>
        <v>18092</v>
      </c>
      <c r="L19" s="138" t="n">
        <f aca="false">L22+L20+L21+L23+L24</f>
        <v>54586.8</v>
      </c>
      <c r="M19" s="138" t="n">
        <f aca="false">M22+M20+M21+M23+M24</f>
        <v>16584.94</v>
      </c>
      <c r="N19" s="137" t="n">
        <f aca="false">N22+N20+N21+N23+N24</f>
        <v>25483.51</v>
      </c>
      <c r="O19" s="138" t="n">
        <f aca="false">O22+O20+O21+O23+O24</f>
        <v>21980.29</v>
      </c>
      <c r="P19" s="138" t="n">
        <f aca="false">P22+P20+P21+P23+P24</f>
        <v>22643.67</v>
      </c>
      <c r="Q19" s="138" t="n">
        <f aca="false">Q22+Q20+Q21+Q23+Q24</f>
        <v>47845.26</v>
      </c>
      <c r="R19" s="249" t="n">
        <v>50768.41</v>
      </c>
      <c r="S19" s="249" t="n">
        <v>38082.83</v>
      </c>
      <c r="T19" s="249" t="n">
        <v>42784.5</v>
      </c>
      <c r="U19" s="63" t="n">
        <v>50441.53</v>
      </c>
      <c r="V19" s="63" t="n">
        <f aca="false">V22+V20+V21+V23+V24</f>
        <v>68337</v>
      </c>
      <c r="W19" s="63" t="n">
        <f aca="false">W22+W20+W21+W23+W24</f>
        <v>22897</v>
      </c>
      <c r="X19" s="272" t="n">
        <f aca="false">X22+X20+X21+X23+X24</f>
        <v>0</v>
      </c>
      <c r="Y19" s="272" t="n">
        <f aca="false">Y22+Y20+Y21+Y23+Y24</f>
        <v>0</v>
      </c>
      <c r="Z19" s="23" t="n">
        <f aca="false">Z22+Z20+Z21+Z23+Z24</f>
        <v>22897</v>
      </c>
    </row>
    <row r="20" customFormat="false" ht="13.2" hidden="false" customHeight="false" outlineLevel="0" collapsed="false">
      <c r="A20" s="273"/>
      <c r="B20" s="274" t="n">
        <v>610</v>
      </c>
      <c r="C20" s="265" t="s">
        <v>137</v>
      </c>
      <c r="D20" s="266"/>
      <c r="E20" s="266" t="n">
        <v>0</v>
      </c>
      <c r="F20" s="266" t="n">
        <v>4482</v>
      </c>
      <c r="G20" s="266" t="n">
        <v>7787</v>
      </c>
      <c r="H20" s="266" t="n">
        <v>7509</v>
      </c>
      <c r="I20" s="265" t="n">
        <v>7692</v>
      </c>
      <c r="J20" s="95" t="n">
        <v>7969</v>
      </c>
      <c r="K20" s="95" t="n">
        <v>7777</v>
      </c>
      <c r="L20" s="39" t="n">
        <v>7662.08</v>
      </c>
      <c r="M20" s="39" t="n">
        <v>8679.95</v>
      </c>
      <c r="N20" s="40" t="n">
        <v>9877.67</v>
      </c>
      <c r="O20" s="39" t="n">
        <v>9786.53</v>
      </c>
      <c r="P20" s="39" t="n">
        <v>11379.37</v>
      </c>
      <c r="Q20" s="39" t="n">
        <v>12850.13</v>
      </c>
      <c r="R20" s="39" t="n">
        <v>13704.62</v>
      </c>
      <c r="S20" s="39" t="n">
        <v>15383.93</v>
      </c>
      <c r="T20" s="39" t="n">
        <v>13583.52</v>
      </c>
      <c r="U20" s="40" t="n">
        <v>15562.2</v>
      </c>
      <c r="V20" s="40" t="n">
        <v>19966</v>
      </c>
      <c r="W20" s="40" t="n">
        <v>15966</v>
      </c>
      <c r="X20" s="234"/>
      <c r="Y20" s="193"/>
      <c r="Z20" s="194" t="n">
        <f aca="false">W20+X20+Y20</f>
        <v>15966</v>
      </c>
    </row>
    <row r="21" customFormat="false" ht="13.2" hidden="false" customHeight="false" outlineLevel="0" collapsed="false">
      <c r="A21" s="273"/>
      <c r="B21" s="275" t="n">
        <v>620</v>
      </c>
      <c r="C21" s="267" t="s">
        <v>138</v>
      </c>
      <c r="D21" s="238"/>
      <c r="E21" s="238" t="n">
        <v>0</v>
      </c>
      <c r="F21" s="238" t="n">
        <v>2058</v>
      </c>
      <c r="G21" s="238" t="n">
        <v>3864</v>
      </c>
      <c r="H21" s="238" t="n">
        <v>2426</v>
      </c>
      <c r="I21" s="267" t="n">
        <v>2683</v>
      </c>
      <c r="J21" s="97" t="n">
        <v>3469</v>
      </c>
      <c r="K21" s="97" t="n">
        <v>3267</v>
      </c>
      <c r="L21" s="46" t="n">
        <v>3320.66</v>
      </c>
      <c r="M21" s="46" t="n">
        <v>3113.97</v>
      </c>
      <c r="N21" s="47" t="n">
        <v>3720.13</v>
      </c>
      <c r="O21" s="46" t="n">
        <v>3643.94</v>
      </c>
      <c r="P21" s="46" t="n">
        <v>4236.46</v>
      </c>
      <c r="Q21" s="46" t="n">
        <v>4685.31</v>
      </c>
      <c r="R21" s="46" t="n">
        <v>5063.33</v>
      </c>
      <c r="S21" s="46" t="n">
        <v>5689.59</v>
      </c>
      <c r="T21" s="46" t="n">
        <v>5007.76</v>
      </c>
      <c r="U21" s="47" t="n">
        <v>5758.47</v>
      </c>
      <c r="V21" s="47" t="n">
        <v>6481</v>
      </c>
      <c r="W21" s="47" t="n">
        <v>5581</v>
      </c>
      <c r="X21" s="199"/>
      <c r="Y21" s="236"/>
      <c r="Z21" s="237" t="n">
        <f aca="false">W21+X21+Y21</f>
        <v>5581</v>
      </c>
    </row>
    <row r="22" customFormat="false" ht="13.2" hidden="false" customHeight="false" outlineLevel="0" collapsed="false">
      <c r="A22" s="273"/>
      <c r="B22" s="275" t="n">
        <v>630</v>
      </c>
      <c r="C22" s="267" t="s">
        <v>139</v>
      </c>
      <c r="D22" s="238"/>
      <c r="E22" s="238" t="n">
        <v>0</v>
      </c>
      <c r="F22" s="238" t="n">
        <v>1958</v>
      </c>
      <c r="G22" s="238" t="n">
        <v>42867</v>
      </c>
      <c r="H22" s="238" t="n">
        <v>1012</v>
      </c>
      <c r="I22" s="267" t="n">
        <v>989</v>
      </c>
      <c r="J22" s="97" t="n">
        <v>1227</v>
      </c>
      <c r="K22" s="97" t="n">
        <v>947</v>
      </c>
      <c r="L22" s="46" t="n">
        <v>588.04</v>
      </c>
      <c r="M22" s="46" t="n">
        <v>634.68</v>
      </c>
      <c r="N22" s="47" t="n">
        <v>827.63</v>
      </c>
      <c r="O22" s="46" t="n">
        <v>828.400000000001</v>
      </c>
      <c r="P22" s="46" t="n">
        <v>675.32</v>
      </c>
      <c r="Q22" s="46" t="n">
        <v>1203.79</v>
      </c>
      <c r="R22" s="46" t="n">
        <v>1203.39</v>
      </c>
      <c r="S22" s="46" t="n">
        <v>1075.21</v>
      </c>
      <c r="T22" s="46" t="n">
        <v>1074.47</v>
      </c>
      <c r="U22" s="47" t="n">
        <v>482.69</v>
      </c>
      <c r="V22" s="47" t="n">
        <v>1050</v>
      </c>
      <c r="W22" s="47" t="n">
        <v>550</v>
      </c>
      <c r="X22" s="199"/>
      <c r="Y22" s="236"/>
      <c r="Z22" s="237" t="n">
        <f aca="false">W22+X22+Y22</f>
        <v>550</v>
      </c>
    </row>
    <row r="23" customFormat="false" ht="13.2" hidden="false" customHeight="false" outlineLevel="0" collapsed="false">
      <c r="A23" s="273"/>
      <c r="B23" s="275" t="n">
        <v>640</v>
      </c>
      <c r="C23" s="96" t="s">
        <v>140</v>
      </c>
      <c r="D23" s="97"/>
      <c r="E23" s="97"/>
      <c r="F23" s="97"/>
      <c r="G23" s="97"/>
      <c r="H23" s="97"/>
      <c r="I23" s="96"/>
      <c r="J23" s="97" t="n">
        <v>3100</v>
      </c>
      <c r="K23" s="97"/>
      <c r="L23" s="47"/>
      <c r="M23" s="46" t="n">
        <v>113.93</v>
      </c>
      <c r="N23" s="47"/>
      <c r="O23" s="46" t="n">
        <v>124.72</v>
      </c>
      <c r="P23" s="46"/>
      <c r="Q23" s="46"/>
      <c r="R23" s="46" t="n">
        <v>16606.07</v>
      </c>
      <c r="S23" s="46"/>
      <c r="T23" s="46" t="n">
        <v>88.2</v>
      </c>
      <c r="U23" s="47" t="n">
        <v>678.4</v>
      </c>
      <c r="V23" s="47" t="n">
        <v>800</v>
      </c>
      <c r="W23" s="47" t="n">
        <v>800</v>
      </c>
      <c r="X23" s="199"/>
      <c r="Y23" s="236"/>
      <c r="Z23" s="237" t="n">
        <f aca="false">W23+X23+Y23</f>
        <v>800</v>
      </c>
    </row>
    <row r="24" customFormat="false" ht="13.8" hidden="false" customHeight="false" outlineLevel="0" collapsed="false">
      <c r="A24" s="273"/>
      <c r="B24" s="276" t="n">
        <v>600</v>
      </c>
      <c r="C24" s="240" t="s">
        <v>150</v>
      </c>
      <c r="D24" s="277"/>
      <c r="E24" s="277"/>
      <c r="F24" s="277"/>
      <c r="G24" s="277"/>
      <c r="H24" s="97" t="n">
        <v>20510</v>
      </c>
      <c r="I24" s="240" t="n">
        <v>20599</v>
      </c>
      <c r="J24" s="97" t="n">
        <v>17684</v>
      </c>
      <c r="K24" s="97" t="n">
        <v>6101</v>
      </c>
      <c r="L24" s="142" t="n">
        <v>43016.02</v>
      </c>
      <c r="M24" s="142" t="n">
        <v>4042.41</v>
      </c>
      <c r="N24" s="143" t="n">
        <v>11058.08</v>
      </c>
      <c r="O24" s="142" t="n">
        <v>7596.7</v>
      </c>
      <c r="P24" s="142" t="n">
        <v>6352.52</v>
      </c>
      <c r="Q24" s="142" t="n">
        <v>29106.03</v>
      </c>
      <c r="R24" s="142" t="n">
        <v>14191</v>
      </c>
      <c r="S24" s="142" t="n">
        <v>15934.1</v>
      </c>
      <c r="T24" s="142" t="n">
        <v>23030.55</v>
      </c>
      <c r="U24" s="143" t="n">
        <v>27959.77</v>
      </c>
      <c r="V24" s="143" t="n">
        <v>40040</v>
      </c>
      <c r="W24" s="143"/>
      <c r="X24" s="243"/>
      <c r="Y24" s="243"/>
      <c r="Z24" s="244" t="n">
        <f aca="false">W24+X24+Y24</f>
        <v>0</v>
      </c>
    </row>
    <row r="25" customFormat="false" ht="14.4" hidden="false" customHeight="false" outlineLevel="0" collapsed="false">
      <c r="A25" s="245" t="s">
        <v>151</v>
      </c>
      <c r="B25" s="246" t="s">
        <v>152</v>
      </c>
      <c r="C25" s="246"/>
      <c r="D25" s="278" t="n">
        <f aca="false">D26</f>
        <v>86802</v>
      </c>
      <c r="E25" s="278" t="n">
        <f aca="false">E26</f>
        <v>77342</v>
      </c>
      <c r="F25" s="278" t="n">
        <f aca="false">F26</f>
        <v>79566</v>
      </c>
      <c r="G25" s="278" t="n">
        <f aca="false">G26</f>
        <v>75201</v>
      </c>
      <c r="H25" s="278" t="n">
        <f aca="false">H26</f>
        <v>66074</v>
      </c>
      <c r="I25" s="137" t="n">
        <f aca="false">I26</f>
        <v>84841</v>
      </c>
      <c r="J25" s="137" t="n">
        <f aca="false">J26</f>
        <v>92558</v>
      </c>
      <c r="K25" s="137" t="n">
        <f aca="false">K26</f>
        <v>89614</v>
      </c>
      <c r="L25" s="138" t="n">
        <f aca="false">L26</f>
        <v>87966.26</v>
      </c>
      <c r="M25" s="138" t="n">
        <f aca="false">M26</f>
        <v>89070.75</v>
      </c>
      <c r="N25" s="248" t="n">
        <f aca="false">N26</f>
        <v>84152.6</v>
      </c>
      <c r="O25" s="249" t="n">
        <f aca="false">O26</f>
        <v>63074.71</v>
      </c>
      <c r="P25" s="249" t="n">
        <f aca="false">P26</f>
        <v>62531</v>
      </c>
      <c r="Q25" s="249" t="n">
        <f aca="false">Q26</f>
        <v>57263.12</v>
      </c>
      <c r="R25" s="249" t="n">
        <v>56026.7</v>
      </c>
      <c r="S25" s="249" t="n">
        <v>55265.72</v>
      </c>
      <c r="T25" s="249" t="n">
        <v>55710.71</v>
      </c>
      <c r="U25" s="63" t="n">
        <v>177510.04</v>
      </c>
      <c r="V25" s="63" t="n">
        <f aca="false">V26</f>
        <v>215000</v>
      </c>
      <c r="W25" s="63" t="n">
        <f aca="false">W26</f>
        <v>290000</v>
      </c>
      <c r="X25" s="272" t="n">
        <f aca="false">X26</f>
        <v>0</v>
      </c>
      <c r="Y25" s="272" t="n">
        <f aca="false">Y26</f>
        <v>0</v>
      </c>
      <c r="Z25" s="23" t="n">
        <f aca="false">Z26</f>
        <v>290000</v>
      </c>
    </row>
    <row r="26" customFormat="false" ht="13.8" hidden="false" customHeight="false" outlineLevel="0" collapsed="false">
      <c r="A26" s="279"/>
      <c r="B26" s="280" t="n">
        <v>630</v>
      </c>
      <c r="C26" s="281" t="s">
        <v>153</v>
      </c>
      <c r="D26" s="282" t="n">
        <v>86802</v>
      </c>
      <c r="E26" s="282" t="n">
        <v>77342</v>
      </c>
      <c r="F26" s="282" t="n">
        <v>79566</v>
      </c>
      <c r="G26" s="282" t="n">
        <v>75201</v>
      </c>
      <c r="H26" s="282" t="n">
        <v>66074</v>
      </c>
      <c r="I26" s="271" t="n">
        <v>84841</v>
      </c>
      <c r="J26" s="271" t="n">
        <v>92558</v>
      </c>
      <c r="K26" s="163" t="n">
        <v>89614</v>
      </c>
      <c r="L26" s="142" t="n">
        <v>87966.26</v>
      </c>
      <c r="M26" s="142" t="n">
        <v>89070.75</v>
      </c>
      <c r="N26" s="143" t="n">
        <v>84152.6</v>
      </c>
      <c r="O26" s="142" t="n">
        <v>63074.71</v>
      </c>
      <c r="P26" s="142" t="n">
        <v>62531</v>
      </c>
      <c r="Q26" s="142" t="n">
        <v>57263.12</v>
      </c>
      <c r="R26" s="142" t="n">
        <v>56026.7</v>
      </c>
      <c r="S26" s="142" t="n">
        <v>55265.72</v>
      </c>
      <c r="T26" s="142" t="n">
        <v>55710.71</v>
      </c>
      <c r="U26" s="143" t="n">
        <v>177510.04</v>
      </c>
      <c r="V26" s="143" t="n">
        <v>215000</v>
      </c>
      <c r="W26" s="143" t="n">
        <v>290000</v>
      </c>
      <c r="X26" s="283"/>
      <c r="Y26" s="283"/>
      <c r="Z26" s="284" t="n">
        <f aca="false">W26+X26+Y26</f>
        <v>290000</v>
      </c>
    </row>
    <row r="27" customFormat="false" ht="14.4" hidden="false" customHeight="false" outlineLevel="0" collapsed="false">
      <c r="A27" s="245" t="s">
        <v>154</v>
      </c>
      <c r="B27" s="246" t="s">
        <v>155</v>
      </c>
      <c r="C27" s="246"/>
      <c r="D27" s="278" t="n">
        <f aca="false">D28</f>
        <v>0</v>
      </c>
      <c r="E27" s="278" t="n">
        <f aca="false">E28</f>
        <v>1826</v>
      </c>
      <c r="F27" s="278" t="n">
        <f aca="false">F28</f>
        <v>66</v>
      </c>
      <c r="G27" s="278" t="n">
        <f aca="false">G28</f>
        <v>770</v>
      </c>
      <c r="H27" s="278" t="n">
        <f aca="false">H28</f>
        <v>2589</v>
      </c>
      <c r="I27" s="137" t="n">
        <f aca="false">I28</f>
        <v>366</v>
      </c>
      <c r="J27" s="137" t="n">
        <f aca="false">J28</f>
        <v>274</v>
      </c>
      <c r="K27" s="137" t="n">
        <f aca="false">K28</f>
        <v>464</v>
      </c>
      <c r="L27" s="137" t="n">
        <f aca="false">L28</f>
        <v>276.29</v>
      </c>
      <c r="M27" s="138" t="n">
        <f aca="false">M28</f>
        <v>34.4</v>
      </c>
      <c r="N27" s="248" t="n">
        <f aca="false">N28</f>
        <v>81.5</v>
      </c>
      <c r="O27" s="249" t="n">
        <f aca="false">O28</f>
        <v>1.5</v>
      </c>
      <c r="P27" s="249" t="n">
        <f aca="false">P28</f>
        <v>1.5</v>
      </c>
      <c r="Q27" s="249" t="n">
        <f aca="false">Q28</f>
        <v>18.02</v>
      </c>
      <c r="R27" s="249" t="n">
        <v>19</v>
      </c>
      <c r="S27" s="249" t="n">
        <v>4</v>
      </c>
      <c r="T27" s="249" t="n">
        <v>1947.39</v>
      </c>
      <c r="U27" s="63" t="n">
        <v>20.4</v>
      </c>
      <c r="V27" s="63" t="n">
        <f aca="false">V28</f>
        <v>500</v>
      </c>
      <c r="W27" s="63" t="n">
        <f aca="false">W28</f>
        <v>500</v>
      </c>
      <c r="X27" s="272" t="n">
        <f aca="false">X28</f>
        <v>0</v>
      </c>
      <c r="Y27" s="272" t="n">
        <f aca="false">Y28</f>
        <v>0</v>
      </c>
      <c r="Z27" s="23" t="n">
        <f aca="false">Z28</f>
        <v>500</v>
      </c>
    </row>
    <row r="28" customFormat="false" ht="13.8" hidden="false" customHeight="false" outlineLevel="0" collapsed="false">
      <c r="A28" s="285"/>
      <c r="B28" s="286"/>
      <c r="C28" s="281" t="s">
        <v>156</v>
      </c>
      <c r="D28" s="282" t="n">
        <v>0</v>
      </c>
      <c r="E28" s="282" t="n">
        <v>1826</v>
      </c>
      <c r="F28" s="282" t="n">
        <v>66</v>
      </c>
      <c r="G28" s="282" t="n">
        <v>770</v>
      </c>
      <c r="H28" s="282" t="n">
        <v>2589</v>
      </c>
      <c r="I28" s="271" t="n">
        <v>366</v>
      </c>
      <c r="J28" s="271" t="n">
        <v>274</v>
      </c>
      <c r="K28" s="163" t="n">
        <v>464</v>
      </c>
      <c r="L28" s="142" t="n">
        <v>276.29</v>
      </c>
      <c r="M28" s="142" t="n">
        <v>34.4</v>
      </c>
      <c r="N28" s="143" t="n">
        <v>81.5</v>
      </c>
      <c r="O28" s="142" t="n">
        <v>1.5</v>
      </c>
      <c r="P28" s="142" t="n">
        <v>1.5</v>
      </c>
      <c r="Q28" s="142" t="n">
        <v>18.02</v>
      </c>
      <c r="R28" s="142" t="n">
        <v>19</v>
      </c>
      <c r="S28" s="142" t="n">
        <v>4</v>
      </c>
      <c r="T28" s="142" t="n">
        <v>1947.39</v>
      </c>
      <c r="U28" s="143" t="n">
        <v>20.4</v>
      </c>
      <c r="V28" s="143" t="n">
        <v>500</v>
      </c>
      <c r="W28" s="143" t="n">
        <v>500</v>
      </c>
      <c r="X28" s="287"/>
      <c r="Y28" s="287"/>
      <c r="Z28" s="288" t="n">
        <f aca="false">W28+X28+Y28</f>
        <v>500</v>
      </c>
    </row>
    <row r="29" customFormat="false" ht="14.4" hidden="false" customHeight="false" outlineLevel="0" collapsed="false">
      <c r="A29" s="245" t="s">
        <v>157</v>
      </c>
      <c r="B29" s="246" t="s">
        <v>158</v>
      </c>
      <c r="C29" s="246"/>
      <c r="D29" s="247" t="n">
        <v>80362</v>
      </c>
      <c r="E29" s="247" t="n">
        <v>93674</v>
      </c>
      <c r="F29" s="247" t="n">
        <v>104461</v>
      </c>
      <c r="G29" s="247" t="n">
        <v>126342</v>
      </c>
      <c r="H29" s="137" t="n">
        <f aca="false">SUM(H30:H32)</f>
        <v>137485</v>
      </c>
      <c r="I29" s="137" t="n">
        <f aca="false">SUM(I30:I32)</f>
        <v>141454</v>
      </c>
      <c r="J29" s="137" t="n">
        <f aca="false">SUM(J30:J32)</f>
        <v>150296</v>
      </c>
      <c r="K29" s="137" t="n">
        <f aca="false">SUM(K30:K32)</f>
        <v>153336</v>
      </c>
      <c r="L29" s="138" t="n">
        <f aca="false">SUM(L30:L34)</f>
        <v>153063.15</v>
      </c>
      <c r="M29" s="138" t="n">
        <f aca="false">SUM(M30:M34)</f>
        <v>160199.89</v>
      </c>
      <c r="N29" s="248" t="n">
        <f aca="false">SUM(N30:N34)</f>
        <v>160815.16</v>
      </c>
      <c r="O29" s="249" t="n">
        <f aca="false">SUM(O30:O34)</f>
        <v>182466.47</v>
      </c>
      <c r="P29" s="249" t="n">
        <f aca="false">SUM(P30:P34)</f>
        <v>205874.57</v>
      </c>
      <c r="Q29" s="249" t="n">
        <f aca="false">SUM(Q30:Q34)</f>
        <v>228019.05</v>
      </c>
      <c r="R29" s="249" t="n">
        <v>285169.28</v>
      </c>
      <c r="S29" s="249" t="n">
        <v>284752.96</v>
      </c>
      <c r="T29" s="249" t="n">
        <v>279881.9</v>
      </c>
      <c r="U29" s="63" t="n">
        <v>334920.57</v>
      </c>
      <c r="V29" s="63" t="n">
        <f aca="false">SUM(V30:V34)</f>
        <v>420003</v>
      </c>
      <c r="W29" s="63" t="n">
        <f aca="false">SUM(W30:W34)</f>
        <v>421003</v>
      </c>
      <c r="X29" s="272" t="n">
        <f aca="false">SUM(X30:X34)</f>
        <v>0</v>
      </c>
      <c r="Y29" s="272" t="n">
        <f aca="false">SUM(Y30:Y34)</f>
        <v>0</v>
      </c>
      <c r="Z29" s="23" t="n">
        <f aca="false">SUM(Z30:Z34)</f>
        <v>421003</v>
      </c>
    </row>
    <row r="30" customFormat="false" ht="13.2" hidden="false" customHeight="false" outlineLevel="0" collapsed="false">
      <c r="A30" s="24"/>
      <c r="B30" s="274" t="n">
        <v>610</v>
      </c>
      <c r="C30" s="94" t="s">
        <v>137</v>
      </c>
      <c r="D30" s="289"/>
      <c r="E30" s="289" t="n">
        <v>56762</v>
      </c>
      <c r="F30" s="289" t="n">
        <v>60944</v>
      </c>
      <c r="G30" s="289" t="n">
        <v>75340</v>
      </c>
      <c r="H30" s="289" t="n">
        <v>84414</v>
      </c>
      <c r="I30" s="94" t="n">
        <v>89012</v>
      </c>
      <c r="J30" s="95" t="n">
        <v>92984</v>
      </c>
      <c r="K30" s="95" t="n">
        <v>93001</v>
      </c>
      <c r="L30" s="192" t="n">
        <v>93672.78</v>
      </c>
      <c r="M30" s="192" t="n">
        <v>102320.64</v>
      </c>
      <c r="N30" s="40" t="n">
        <v>102319.48</v>
      </c>
      <c r="O30" s="39" t="n">
        <v>109786.57</v>
      </c>
      <c r="P30" s="39" t="n">
        <v>123486.16</v>
      </c>
      <c r="Q30" s="39" t="n">
        <v>129732.71</v>
      </c>
      <c r="R30" s="39" t="n">
        <v>180574.71</v>
      </c>
      <c r="S30" s="39" t="n">
        <v>141300.33</v>
      </c>
      <c r="T30" s="39" t="n">
        <v>133585.88</v>
      </c>
      <c r="U30" s="40" t="n">
        <v>166993.87</v>
      </c>
      <c r="V30" s="40" t="n">
        <v>184214</v>
      </c>
      <c r="W30" s="40" t="n">
        <v>185214</v>
      </c>
      <c r="X30" s="193"/>
      <c r="Y30" s="193"/>
      <c r="Z30" s="194" t="n">
        <f aca="false">W30+X30+Y30</f>
        <v>185214</v>
      </c>
    </row>
    <row r="31" customFormat="false" ht="13.2" hidden="false" customHeight="false" outlineLevel="0" collapsed="false">
      <c r="A31" s="24"/>
      <c r="B31" s="275" t="n">
        <v>620</v>
      </c>
      <c r="C31" s="96" t="s">
        <v>138</v>
      </c>
      <c r="D31" s="290"/>
      <c r="E31" s="290" t="n">
        <v>20315</v>
      </c>
      <c r="F31" s="290" t="n">
        <v>21709</v>
      </c>
      <c r="G31" s="290" t="n">
        <v>27650</v>
      </c>
      <c r="H31" s="290" t="n">
        <v>30919</v>
      </c>
      <c r="I31" s="96" t="n">
        <v>32877</v>
      </c>
      <c r="J31" s="97" t="n">
        <v>34488</v>
      </c>
      <c r="K31" s="97" t="n">
        <v>34548</v>
      </c>
      <c r="L31" s="195" t="n">
        <v>37213.83</v>
      </c>
      <c r="M31" s="195" t="n">
        <v>35543.37</v>
      </c>
      <c r="N31" s="47" t="n">
        <v>37856.52</v>
      </c>
      <c r="O31" s="46" t="n">
        <v>40417.53</v>
      </c>
      <c r="P31" s="46" t="n">
        <v>45335.28</v>
      </c>
      <c r="Q31" s="46" t="n">
        <v>47330.69</v>
      </c>
      <c r="R31" s="46" t="n">
        <v>64218.21</v>
      </c>
      <c r="S31" s="46" t="n">
        <v>51299.29</v>
      </c>
      <c r="T31" s="46" t="n">
        <v>48440</v>
      </c>
      <c r="U31" s="47" t="n">
        <v>60251.14</v>
      </c>
      <c r="V31" s="47" t="n">
        <v>66829</v>
      </c>
      <c r="W31" s="47" t="n">
        <v>66829</v>
      </c>
      <c r="X31" s="236"/>
      <c r="Y31" s="236"/>
      <c r="Z31" s="237" t="n">
        <f aca="false">W31+X31+Y31</f>
        <v>66829</v>
      </c>
    </row>
    <row r="32" customFormat="false" ht="13.2" hidden="false" customHeight="false" outlineLevel="0" collapsed="false">
      <c r="A32" s="24"/>
      <c r="B32" s="275" t="n">
        <v>630</v>
      </c>
      <c r="C32" s="96" t="s">
        <v>139</v>
      </c>
      <c r="D32" s="290"/>
      <c r="E32" s="290" t="n">
        <v>16597</v>
      </c>
      <c r="F32" s="290" t="n">
        <v>21078</v>
      </c>
      <c r="G32" s="290" t="n">
        <v>23021</v>
      </c>
      <c r="H32" s="290" t="n">
        <f aca="false">22134+18</f>
        <v>22152</v>
      </c>
      <c r="I32" s="96" t="n">
        <v>19565</v>
      </c>
      <c r="J32" s="97" t="n">
        <v>22824</v>
      </c>
      <c r="K32" s="97" t="n">
        <v>25787</v>
      </c>
      <c r="L32" s="195" t="n">
        <v>22014.74</v>
      </c>
      <c r="M32" s="195" t="n">
        <v>22171.17</v>
      </c>
      <c r="N32" s="47" t="n">
        <v>20256.81</v>
      </c>
      <c r="O32" s="46" t="n">
        <v>29552.34</v>
      </c>
      <c r="P32" s="46" t="n">
        <v>36953.13</v>
      </c>
      <c r="Q32" s="46" t="n">
        <v>23590.74</v>
      </c>
      <c r="R32" s="46" t="n">
        <v>39993.6</v>
      </c>
      <c r="S32" s="46" t="n">
        <v>25182.8</v>
      </c>
      <c r="T32" s="46" t="n">
        <v>25717.76</v>
      </c>
      <c r="U32" s="47" t="n">
        <v>43323.23</v>
      </c>
      <c r="V32" s="47" t="n">
        <v>27000</v>
      </c>
      <c r="W32" s="47" t="n">
        <v>27000</v>
      </c>
      <c r="X32" s="236"/>
      <c r="Y32" s="236"/>
      <c r="Z32" s="237" t="n">
        <f aca="false">W32+X32+Y32</f>
        <v>27000</v>
      </c>
    </row>
    <row r="33" customFormat="false" ht="13.2" hidden="false" customHeight="false" outlineLevel="0" collapsed="false">
      <c r="A33" s="24"/>
      <c r="B33" s="235" t="n">
        <v>640</v>
      </c>
      <c r="C33" s="96" t="s">
        <v>140</v>
      </c>
      <c r="D33" s="290"/>
      <c r="E33" s="290"/>
      <c r="F33" s="290"/>
      <c r="G33" s="290"/>
      <c r="H33" s="290"/>
      <c r="I33" s="96"/>
      <c r="J33" s="97"/>
      <c r="K33" s="97"/>
      <c r="L33" s="46"/>
      <c r="M33" s="46"/>
      <c r="N33" s="47"/>
      <c r="O33" s="46"/>
      <c r="P33" s="46"/>
      <c r="Q33" s="46"/>
      <c r="R33" s="46"/>
      <c r="S33" s="46"/>
      <c r="T33" s="46" t="n">
        <v>637.6</v>
      </c>
      <c r="U33" s="47" t="n">
        <v>6125.6</v>
      </c>
      <c r="V33" s="47" t="n">
        <v>7000</v>
      </c>
      <c r="W33" s="47" t="n">
        <v>7000</v>
      </c>
      <c r="X33" s="236"/>
      <c r="Y33" s="236"/>
      <c r="Z33" s="264" t="n">
        <f aca="false">W33+X33+Y33</f>
        <v>7000</v>
      </c>
    </row>
    <row r="34" customFormat="false" ht="13.8" hidden="false" customHeight="false" outlineLevel="0" collapsed="false">
      <c r="A34" s="24"/>
      <c r="B34" s="291" t="n">
        <v>650</v>
      </c>
      <c r="C34" s="146" t="s">
        <v>106</v>
      </c>
      <c r="D34" s="282"/>
      <c r="E34" s="282"/>
      <c r="F34" s="282"/>
      <c r="G34" s="282"/>
      <c r="H34" s="282"/>
      <c r="I34" s="271"/>
      <c r="J34" s="271"/>
      <c r="K34" s="292"/>
      <c r="L34" s="142" t="n">
        <v>161.8</v>
      </c>
      <c r="M34" s="142" t="n">
        <v>164.71</v>
      </c>
      <c r="N34" s="143" t="n">
        <v>382.35</v>
      </c>
      <c r="O34" s="142" t="n">
        <v>2710.03</v>
      </c>
      <c r="P34" s="142" t="n">
        <v>100</v>
      </c>
      <c r="Q34" s="142" t="n">
        <v>27364.91</v>
      </c>
      <c r="R34" s="142" t="n">
        <v>382.76</v>
      </c>
      <c r="S34" s="142" t="n">
        <v>66970.54</v>
      </c>
      <c r="T34" s="142" t="n">
        <v>71500.66</v>
      </c>
      <c r="U34" s="143" t="n">
        <v>58226.73</v>
      </c>
      <c r="V34" s="143" t="n">
        <v>134960</v>
      </c>
      <c r="W34" s="143" t="n">
        <v>134960</v>
      </c>
      <c r="X34" s="283"/>
      <c r="Y34" s="283"/>
      <c r="Z34" s="264" t="n">
        <f aca="false">W34+X34+Y34</f>
        <v>134960</v>
      </c>
    </row>
    <row r="35" customFormat="false" ht="14.4" hidden="false" customHeight="false" outlineLevel="0" collapsed="false">
      <c r="A35" s="245" t="s">
        <v>159</v>
      </c>
      <c r="B35" s="246" t="s">
        <v>160</v>
      </c>
      <c r="C35" s="246"/>
      <c r="D35" s="278" t="n">
        <f aca="false">D36</f>
        <v>1328</v>
      </c>
      <c r="E35" s="278" t="n">
        <f aca="false">E36</f>
        <v>332</v>
      </c>
      <c r="F35" s="278" t="n">
        <f aca="false">F36</f>
        <v>797</v>
      </c>
      <c r="G35" s="278" t="n">
        <f aca="false">G36</f>
        <v>3524</v>
      </c>
      <c r="H35" s="278" t="n">
        <f aca="false">H36</f>
        <v>112</v>
      </c>
      <c r="I35" s="137" t="n">
        <f aca="false">I36</f>
        <v>600</v>
      </c>
      <c r="J35" s="137" t="n">
        <f aca="false">J36</f>
        <v>1028</v>
      </c>
      <c r="K35" s="137" t="n">
        <f aca="false">K36</f>
        <v>1230</v>
      </c>
      <c r="L35" s="138" t="n">
        <f aca="false">L36</f>
        <v>600</v>
      </c>
      <c r="M35" s="138" t="n">
        <f aca="false">M36</f>
        <v>1048.67</v>
      </c>
      <c r="N35" s="248" t="n">
        <f aca="false">N36</f>
        <v>1510.99</v>
      </c>
      <c r="O35" s="249" t="n">
        <f aca="false">O36</f>
        <v>1870</v>
      </c>
      <c r="P35" s="249" t="n">
        <f aca="false">P36</f>
        <v>2000</v>
      </c>
      <c r="Q35" s="249" t="n">
        <f aca="false">Q36</f>
        <v>2240.37</v>
      </c>
      <c r="R35" s="249" t="n">
        <v>2288.38</v>
      </c>
      <c r="S35" s="249" t="n">
        <v>2459.98</v>
      </c>
      <c r="T35" s="249" t="n">
        <v>2000</v>
      </c>
      <c r="U35" s="63" t="n">
        <v>2749.47</v>
      </c>
      <c r="V35" s="63" t="n">
        <v>2000</v>
      </c>
      <c r="W35" s="63" t="n">
        <f aca="false">W36</f>
        <v>2000</v>
      </c>
      <c r="X35" s="272" t="n">
        <f aca="false">X36</f>
        <v>0</v>
      </c>
      <c r="Y35" s="272" t="n">
        <f aca="false">Y36</f>
        <v>0</v>
      </c>
      <c r="Z35" s="23" t="n">
        <f aca="false">Z36</f>
        <v>2000</v>
      </c>
    </row>
    <row r="36" customFormat="false" ht="13.8" hidden="false" customHeight="false" outlineLevel="0" collapsed="false">
      <c r="A36" s="285"/>
      <c r="B36" s="293"/>
      <c r="C36" s="294" t="s">
        <v>161</v>
      </c>
      <c r="D36" s="295" t="n">
        <v>1328</v>
      </c>
      <c r="E36" s="295" t="n">
        <v>332</v>
      </c>
      <c r="F36" s="295" t="n">
        <v>797</v>
      </c>
      <c r="G36" s="295" t="n">
        <v>3524</v>
      </c>
      <c r="H36" s="295" t="n">
        <v>112</v>
      </c>
      <c r="I36" s="296" t="n">
        <v>600</v>
      </c>
      <c r="J36" s="296" t="n">
        <v>1028</v>
      </c>
      <c r="K36" s="163" t="n">
        <v>1230</v>
      </c>
      <c r="L36" s="297" t="n">
        <v>600</v>
      </c>
      <c r="M36" s="297" t="n">
        <v>1048.67</v>
      </c>
      <c r="N36" s="31" t="n">
        <v>1510.99</v>
      </c>
      <c r="O36" s="30" t="n">
        <v>1870</v>
      </c>
      <c r="P36" s="30" t="n">
        <v>2000</v>
      </c>
      <c r="Q36" s="30" t="n">
        <v>2240.37</v>
      </c>
      <c r="R36" s="30" t="n">
        <v>2288.38</v>
      </c>
      <c r="S36" s="30" t="n">
        <v>2459.98</v>
      </c>
      <c r="T36" s="30" t="n">
        <v>2000</v>
      </c>
      <c r="U36" s="31" t="n">
        <v>2749.47</v>
      </c>
      <c r="V36" s="31" t="n">
        <v>2000</v>
      </c>
      <c r="W36" s="31" t="n">
        <v>2000</v>
      </c>
      <c r="X36" s="287"/>
      <c r="Y36" s="287"/>
      <c r="Z36" s="288" t="n">
        <f aca="false">W36+X36+Y36</f>
        <v>2000</v>
      </c>
    </row>
    <row r="37" customFormat="false" ht="14.4" hidden="false" customHeight="false" outlineLevel="0" collapsed="false">
      <c r="A37" s="298" t="s">
        <v>162</v>
      </c>
      <c r="B37" s="246" t="s">
        <v>163</v>
      </c>
      <c r="C37" s="246"/>
      <c r="D37" s="247" t="n">
        <v>64894</v>
      </c>
      <c r="E37" s="247" t="n">
        <v>59384</v>
      </c>
      <c r="F37" s="247" t="n">
        <v>62471</v>
      </c>
      <c r="G37" s="247" t="n">
        <v>47851</v>
      </c>
      <c r="H37" s="59" t="n">
        <f aca="false">SUM(H38:H40)</f>
        <v>43042</v>
      </c>
      <c r="I37" s="59" t="n">
        <f aca="false">SUM(I38:I40)</f>
        <v>42993</v>
      </c>
      <c r="J37" s="59" t="n">
        <f aca="false">SUM(J38:J40)</f>
        <v>45897</v>
      </c>
      <c r="K37" s="59" t="n">
        <f aca="false">SUM(K38:K41)</f>
        <v>45604</v>
      </c>
      <c r="L37" s="60" t="n">
        <f aca="false">SUM(L38:L41)</f>
        <v>70768.37</v>
      </c>
      <c r="M37" s="60" t="n">
        <f aca="false">SUM(M38:M41)</f>
        <v>57765.42</v>
      </c>
      <c r="N37" s="299" t="n">
        <f aca="false">SUM(N38:N41)</f>
        <v>67218.58</v>
      </c>
      <c r="O37" s="300" t="n">
        <f aca="false">SUM(O38:O41)</f>
        <v>62580.25</v>
      </c>
      <c r="P37" s="300" t="n">
        <f aca="false">SUM(P38:P41)</f>
        <v>56923.06</v>
      </c>
      <c r="Q37" s="300" t="n">
        <f aca="false">SUM(Q38:Q41)</f>
        <v>61855.36</v>
      </c>
      <c r="R37" s="300" t="n">
        <v>79092.64</v>
      </c>
      <c r="S37" s="300" t="n">
        <v>88456.51</v>
      </c>
      <c r="T37" s="300" t="n">
        <v>62049.6</v>
      </c>
      <c r="U37" s="62" t="n">
        <v>74438.38</v>
      </c>
      <c r="V37" s="62" t="n">
        <f aca="false">SUM(V38:V41)</f>
        <v>72508</v>
      </c>
      <c r="W37" s="62" t="n">
        <f aca="false">SUM(W38:W41)</f>
        <v>72062</v>
      </c>
      <c r="X37" s="272" t="n">
        <f aca="false">SUM(X38:X41)</f>
        <v>0</v>
      </c>
      <c r="Y37" s="272" t="n">
        <f aca="false">SUM(Y38:Y41)</f>
        <v>0</v>
      </c>
      <c r="Z37" s="23" t="n">
        <f aca="false">SUM(Z38:Z41)</f>
        <v>72062</v>
      </c>
    </row>
    <row r="38" customFormat="false" ht="13.2" hidden="false" customHeight="false" outlineLevel="0" collapsed="false">
      <c r="A38" s="24"/>
      <c r="B38" s="274" t="n">
        <v>610</v>
      </c>
      <c r="C38" s="94" t="s">
        <v>137</v>
      </c>
      <c r="D38" s="289"/>
      <c r="E38" s="289"/>
      <c r="F38" s="289"/>
      <c r="G38" s="289"/>
      <c r="H38" s="289" t="n">
        <v>19662</v>
      </c>
      <c r="I38" s="94" t="n">
        <v>20165</v>
      </c>
      <c r="J38" s="95" t="n">
        <v>21683</v>
      </c>
      <c r="K38" s="95" t="n">
        <v>23558</v>
      </c>
      <c r="L38" s="39" t="n">
        <v>34957.48</v>
      </c>
      <c r="M38" s="39" t="n">
        <v>28518.63</v>
      </c>
      <c r="N38" s="40" t="n">
        <v>34041.99</v>
      </c>
      <c r="O38" s="39" t="n">
        <v>33212</v>
      </c>
      <c r="P38" s="39" t="n">
        <v>33912.11</v>
      </c>
      <c r="Q38" s="39" t="n">
        <v>39048.27</v>
      </c>
      <c r="R38" s="39" t="n">
        <v>51259.94</v>
      </c>
      <c r="S38" s="39" t="n">
        <v>53526.83</v>
      </c>
      <c r="T38" s="39" t="n">
        <v>34695.98</v>
      </c>
      <c r="U38" s="40" t="n">
        <v>40351.22</v>
      </c>
      <c r="V38" s="40" t="n">
        <v>41448</v>
      </c>
      <c r="W38" s="40" t="n">
        <v>41545</v>
      </c>
      <c r="X38" s="193"/>
      <c r="Y38" s="193"/>
      <c r="Z38" s="194" t="n">
        <f aca="false">W38+X38+Y38</f>
        <v>41545</v>
      </c>
    </row>
    <row r="39" customFormat="false" ht="13.2" hidden="false" customHeight="false" outlineLevel="0" collapsed="false">
      <c r="A39" s="24"/>
      <c r="B39" s="275" t="n">
        <v>620</v>
      </c>
      <c r="C39" s="96" t="s">
        <v>138</v>
      </c>
      <c r="D39" s="290"/>
      <c r="E39" s="290"/>
      <c r="F39" s="290"/>
      <c r="G39" s="290"/>
      <c r="H39" s="290" t="n">
        <v>6810</v>
      </c>
      <c r="I39" s="96" t="n">
        <v>7285</v>
      </c>
      <c r="J39" s="97" t="n">
        <v>7713</v>
      </c>
      <c r="K39" s="97" t="n">
        <v>8188</v>
      </c>
      <c r="L39" s="46" t="n">
        <v>13167.56</v>
      </c>
      <c r="M39" s="46" t="n">
        <v>9242.21</v>
      </c>
      <c r="N39" s="47" t="n">
        <v>11670.69</v>
      </c>
      <c r="O39" s="46" t="n">
        <v>11626.24</v>
      </c>
      <c r="P39" s="46" t="n">
        <v>11789.54</v>
      </c>
      <c r="Q39" s="46" t="n">
        <v>13624.06</v>
      </c>
      <c r="R39" s="46" t="n">
        <v>17577.69</v>
      </c>
      <c r="S39" s="46" t="n">
        <v>17891.14</v>
      </c>
      <c r="T39" s="46" t="n">
        <v>11686.92</v>
      </c>
      <c r="U39" s="47" t="n">
        <v>13989.53</v>
      </c>
      <c r="V39" s="47" t="n">
        <v>15062</v>
      </c>
      <c r="W39" s="47" t="n">
        <v>14519</v>
      </c>
      <c r="X39" s="236"/>
      <c r="Y39" s="236"/>
      <c r="Z39" s="237" t="n">
        <f aca="false">W39+X39+Y39</f>
        <v>14519</v>
      </c>
      <c r="AA39" s="34"/>
    </row>
    <row r="40" customFormat="false" ht="13.2" hidden="false" customHeight="false" outlineLevel="0" collapsed="false">
      <c r="A40" s="24"/>
      <c r="B40" s="275" t="n">
        <v>630</v>
      </c>
      <c r="C40" s="96" t="s">
        <v>139</v>
      </c>
      <c r="D40" s="290"/>
      <c r="E40" s="290"/>
      <c r="F40" s="290"/>
      <c r="G40" s="290"/>
      <c r="H40" s="290" t="n">
        <v>16570</v>
      </c>
      <c r="I40" s="96" t="n">
        <v>15543</v>
      </c>
      <c r="J40" s="97" t="n">
        <v>16501</v>
      </c>
      <c r="K40" s="97" t="n">
        <v>13727</v>
      </c>
      <c r="L40" s="46" t="n">
        <v>20379.17</v>
      </c>
      <c r="M40" s="46" t="n">
        <v>19888.42</v>
      </c>
      <c r="N40" s="47" t="n">
        <v>21248.55</v>
      </c>
      <c r="O40" s="46" t="n">
        <v>16832.53</v>
      </c>
      <c r="P40" s="46" t="n">
        <v>11149.41</v>
      </c>
      <c r="Q40" s="46" t="n">
        <v>8952.96</v>
      </c>
      <c r="R40" s="46" t="n">
        <v>10087.28</v>
      </c>
      <c r="S40" s="46" t="n">
        <v>16926.13</v>
      </c>
      <c r="T40" s="46" t="n">
        <v>15284.81</v>
      </c>
      <c r="U40" s="47" t="n">
        <v>17235.75</v>
      </c>
      <c r="V40" s="47" t="n">
        <v>12998</v>
      </c>
      <c r="W40" s="47" t="n">
        <v>12998</v>
      </c>
      <c r="X40" s="236"/>
      <c r="Y40" s="236"/>
      <c r="Z40" s="237" t="n">
        <f aca="false">W40+X40+Y40</f>
        <v>12998</v>
      </c>
    </row>
    <row r="41" customFormat="false" ht="13.8" hidden="false" customHeight="false" outlineLevel="0" collapsed="false">
      <c r="A41" s="24"/>
      <c r="B41" s="275" t="n">
        <v>640</v>
      </c>
      <c r="C41" s="240"/>
      <c r="D41" s="270"/>
      <c r="E41" s="270"/>
      <c r="F41" s="270"/>
      <c r="G41" s="270"/>
      <c r="H41" s="270"/>
      <c r="I41" s="271"/>
      <c r="J41" s="97"/>
      <c r="K41" s="97" t="n">
        <v>131</v>
      </c>
      <c r="L41" s="142" t="n">
        <v>2264.16</v>
      </c>
      <c r="M41" s="142" t="n">
        <v>116.16</v>
      </c>
      <c r="N41" s="143" t="n">
        <v>257.35</v>
      </c>
      <c r="O41" s="142" t="n">
        <v>909.48</v>
      </c>
      <c r="P41" s="142" t="n">
        <v>72</v>
      </c>
      <c r="Q41" s="142" t="n">
        <v>230.07</v>
      </c>
      <c r="R41" s="142" t="n">
        <v>167.73</v>
      </c>
      <c r="S41" s="142" t="n">
        <v>112.41</v>
      </c>
      <c r="T41" s="142" t="n">
        <v>381.89</v>
      </c>
      <c r="U41" s="143" t="n">
        <v>2861.88</v>
      </c>
      <c r="V41" s="143" t="n">
        <v>3000</v>
      </c>
      <c r="W41" s="143" t="n">
        <v>3000</v>
      </c>
      <c r="X41" s="301"/>
      <c r="Y41" s="301"/>
      <c r="Z41" s="264" t="n">
        <f aca="false">W41+X41+Y41</f>
        <v>3000</v>
      </c>
    </row>
    <row r="42" customFormat="false" ht="14.4" hidden="false" customHeight="false" outlineLevel="0" collapsed="false">
      <c r="A42" s="245" t="s">
        <v>164</v>
      </c>
      <c r="B42" s="246" t="s">
        <v>165</v>
      </c>
      <c r="C42" s="246"/>
      <c r="D42" s="278" t="n">
        <f aca="false">D43</f>
        <v>0</v>
      </c>
      <c r="E42" s="278" t="n">
        <f aca="false">E43</f>
        <v>0</v>
      </c>
      <c r="F42" s="278" t="n">
        <f aca="false">F43</f>
        <v>0</v>
      </c>
      <c r="G42" s="278" t="n">
        <f aca="false">G43</f>
        <v>66</v>
      </c>
      <c r="H42" s="278" t="n">
        <f aca="false">H43</f>
        <v>175</v>
      </c>
      <c r="I42" s="137" t="n">
        <f aca="false">I43</f>
        <v>269</v>
      </c>
      <c r="J42" s="137" t="n">
        <f aca="false">J43</f>
        <v>182</v>
      </c>
      <c r="K42" s="137" t="n">
        <f aca="false">K43</f>
        <v>104</v>
      </c>
      <c r="L42" s="138" t="n">
        <f aca="false">L43</f>
        <v>169.4</v>
      </c>
      <c r="M42" s="138" t="n">
        <f aca="false">M43</f>
        <v>87.6</v>
      </c>
      <c r="N42" s="248" t="n">
        <f aca="false">N43</f>
        <v>40.1</v>
      </c>
      <c r="O42" s="248" t="n">
        <f aca="false">O43</f>
        <v>0</v>
      </c>
      <c r="P42" s="248" t="n">
        <f aca="false">P43</f>
        <v>69.25</v>
      </c>
      <c r="Q42" s="249" t="n">
        <f aca="false">Q43</f>
        <v>440.25</v>
      </c>
      <c r="R42" s="249" t="n">
        <v>53</v>
      </c>
      <c r="S42" s="249" t="n">
        <v>150</v>
      </c>
      <c r="T42" s="249" t="n">
        <v>583.1</v>
      </c>
      <c r="U42" s="63" t="n">
        <v>643</v>
      </c>
      <c r="V42" s="63" t="n">
        <f aca="false">V43</f>
        <v>200</v>
      </c>
      <c r="W42" s="63" t="n">
        <f aca="false">W43</f>
        <v>200</v>
      </c>
      <c r="X42" s="272" t="n">
        <f aca="false">X43</f>
        <v>0</v>
      </c>
      <c r="Y42" s="272" t="n">
        <f aca="false">Y43</f>
        <v>0</v>
      </c>
      <c r="Z42" s="23" t="n">
        <f aca="false">Z43</f>
        <v>200</v>
      </c>
    </row>
    <row r="43" customFormat="false" ht="13.8" hidden="false" customHeight="false" outlineLevel="0" collapsed="false">
      <c r="A43" s="302"/>
      <c r="B43" s="303" t="n">
        <v>640</v>
      </c>
      <c r="C43" s="271" t="s">
        <v>166</v>
      </c>
      <c r="D43" s="282"/>
      <c r="E43" s="282"/>
      <c r="F43" s="282"/>
      <c r="G43" s="282" t="n">
        <v>66</v>
      </c>
      <c r="H43" s="282" t="n">
        <v>175</v>
      </c>
      <c r="I43" s="271" t="n">
        <v>269</v>
      </c>
      <c r="J43" s="271" t="n">
        <v>182</v>
      </c>
      <c r="K43" s="271" t="n">
        <v>104</v>
      </c>
      <c r="L43" s="304" t="n">
        <v>169.4</v>
      </c>
      <c r="M43" s="297" t="n">
        <v>87.6</v>
      </c>
      <c r="N43" s="31" t="n">
        <v>40.1</v>
      </c>
      <c r="O43" s="31"/>
      <c r="P43" s="31" t="n">
        <v>69.25</v>
      </c>
      <c r="Q43" s="30" t="n">
        <v>440.25</v>
      </c>
      <c r="R43" s="30" t="n">
        <v>53</v>
      </c>
      <c r="S43" s="30" t="n">
        <v>150</v>
      </c>
      <c r="T43" s="30" t="n">
        <v>583.1</v>
      </c>
      <c r="U43" s="31" t="n">
        <v>643</v>
      </c>
      <c r="V43" s="31" t="n">
        <v>200</v>
      </c>
      <c r="W43" s="31" t="n">
        <v>200</v>
      </c>
      <c r="X43" s="287"/>
      <c r="Y43" s="287"/>
      <c r="Z43" s="288" t="n">
        <f aca="false">W43+X43+Y43</f>
        <v>200</v>
      </c>
    </row>
    <row r="44" customFormat="false" ht="14.4" hidden="false" customHeight="false" outlineLevel="0" collapsed="false">
      <c r="A44" s="245" t="s">
        <v>167</v>
      </c>
      <c r="B44" s="246" t="s">
        <v>168</v>
      </c>
      <c r="C44" s="246"/>
      <c r="D44" s="247" t="n">
        <v>29310</v>
      </c>
      <c r="E44" s="247" t="n">
        <v>30173</v>
      </c>
      <c r="F44" s="247" t="n">
        <v>33061</v>
      </c>
      <c r="G44" s="247" t="n">
        <v>31215</v>
      </c>
      <c r="H44" s="59" t="n">
        <f aca="false">SUM(H45:H47)</f>
        <v>30188</v>
      </c>
      <c r="I44" s="59" t="n">
        <f aca="false">SUM(I45:I47)</f>
        <v>30251</v>
      </c>
      <c r="J44" s="59" t="n">
        <f aca="false">SUM(J45:J47)</f>
        <v>29902</v>
      </c>
      <c r="K44" s="59" t="n">
        <f aca="false">SUM(K45:K47)</f>
        <v>27922</v>
      </c>
      <c r="L44" s="59" t="n">
        <f aca="false">SUM(L45:L47)</f>
        <v>26736.06</v>
      </c>
      <c r="M44" s="60" t="n">
        <f aca="false">SUM(M45:M47)</f>
        <v>31580.04</v>
      </c>
      <c r="N44" s="299" t="n">
        <f aca="false">SUM(N45:N47)</f>
        <v>36470.85</v>
      </c>
      <c r="O44" s="300" t="n">
        <f aca="false">SUM(O45:O50)</f>
        <v>54203.55</v>
      </c>
      <c r="P44" s="300" t="n">
        <f aca="false">SUM(P45:P50)</f>
        <v>87006.54</v>
      </c>
      <c r="Q44" s="300" t="n">
        <f aca="false">SUM(Q45:Q50)</f>
        <v>79163.91</v>
      </c>
      <c r="R44" s="300" t="n">
        <v>44376.84</v>
      </c>
      <c r="S44" s="300" t="n">
        <v>104096.26</v>
      </c>
      <c r="T44" s="300" t="n">
        <v>48272.28</v>
      </c>
      <c r="U44" s="62" t="n">
        <v>58972.62</v>
      </c>
      <c r="V44" s="62" t="n">
        <f aca="false">SUM(V45:V50)</f>
        <v>61234</v>
      </c>
      <c r="W44" s="62" t="n">
        <f aca="false">SUM(W45:W50)</f>
        <v>61800</v>
      </c>
      <c r="X44" s="272" t="n">
        <f aca="false">SUM(X45:X47)</f>
        <v>0</v>
      </c>
      <c r="Y44" s="272" t="n">
        <f aca="false">SUM(Y45:Y47)</f>
        <v>0</v>
      </c>
      <c r="Z44" s="23" t="n">
        <f aca="false">SUM(Z45:Z47)</f>
        <v>61800</v>
      </c>
    </row>
    <row r="45" customFormat="false" ht="13.2" hidden="false" customHeight="false" outlineLevel="0" collapsed="false">
      <c r="A45" s="24"/>
      <c r="B45" s="233" t="n">
        <v>610</v>
      </c>
      <c r="C45" s="94" t="s">
        <v>137</v>
      </c>
      <c r="D45" s="289"/>
      <c r="E45" s="289" t="n">
        <v>17128</v>
      </c>
      <c r="F45" s="289" t="n">
        <v>19186</v>
      </c>
      <c r="G45" s="289" t="n">
        <v>18647</v>
      </c>
      <c r="H45" s="289" t="n">
        <v>19330</v>
      </c>
      <c r="I45" s="94" t="n">
        <v>19430</v>
      </c>
      <c r="J45" s="95" t="n">
        <v>19249</v>
      </c>
      <c r="K45" s="95" t="n">
        <v>18860</v>
      </c>
      <c r="L45" s="192" t="n">
        <v>17749.95</v>
      </c>
      <c r="M45" s="192" t="n">
        <v>21482.58</v>
      </c>
      <c r="N45" s="40" t="n">
        <v>23137.49</v>
      </c>
      <c r="O45" s="39" t="n">
        <v>24187.48</v>
      </c>
      <c r="P45" s="39" t="n">
        <v>31091.66</v>
      </c>
      <c r="Q45" s="39" t="n">
        <v>33641.45</v>
      </c>
      <c r="R45" s="39" t="n">
        <v>32681.3</v>
      </c>
      <c r="S45" s="39" t="n">
        <v>23174.11</v>
      </c>
      <c r="T45" s="39" t="n">
        <v>32790.61</v>
      </c>
      <c r="U45" s="40" t="n">
        <v>40183.69</v>
      </c>
      <c r="V45" s="40" t="n">
        <v>42790</v>
      </c>
      <c r="W45" s="40" t="n">
        <v>42800</v>
      </c>
      <c r="X45" s="305"/>
      <c r="Y45" s="305"/>
      <c r="Z45" s="306" t="n">
        <f aca="false">W45+X45+Y45</f>
        <v>42800</v>
      </c>
    </row>
    <row r="46" customFormat="false" ht="13.2" hidden="false" customHeight="false" outlineLevel="0" collapsed="false">
      <c r="A46" s="24"/>
      <c r="B46" s="235" t="n">
        <v>620</v>
      </c>
      <c r="C46" s="96" t="s">
        <v>138</v>
      </c>
      <c r="D46" s="290"/>
      <c r="E46" s="290" t="n">
        <v>6174</v>
      </c>
      <c r="F46" s="290" t="n">
        <v>6440</v>
      </c>
      <c r="G46" s="290" t="n">
        <v>6250</v>
      </c>
      <c r="H46" s="290" t="n">
        <v>6780</v>
      </c>
      <c r="I46" s="96" t="n">
        <v>6793</v>
      </c>
      <c r="J46" s="97" t="n">
        <v>6741</v>
      </c>
      <c r="K46" s="97" t="n">
        <v>6528</v>
      </c>
      <c r="L46" s="195" t="n">
        <v>6227.83</v>
      </c>
      <c r="M46" s="195" t="n">
        <v>7544.26</v>
      </c>
      <c r="N46" s="47" t="n">
        <v>8118.17</v>
      </c>
      <c r="O46" s="46" t="n">
        <v>8499.7</v>
      </c>
      <c r="P46" s="46" t="n">
        <v>10918.71</v>
      </c>
      <c r="Q46" s="46" t="n">
        <v>11858.77</v>
      </c>
      <c r="R46" s="46" t="n">
        <v>11044.98</v>
      </c>
      <c r="S46" s="46" t="n">
        <v>7938.05</v>
      </c>
      <c r="T46" s="46" t="n">
        <v>11644.26</v>
      </c>
      <c r="U46" s="47" t="n">
        <v>14202.99</v>
      </c>
      <c r="V46" s="47" t="n">
        <v>15644</v>
      </c>
      <c r="W46" s="47" t="n">
        <v>16200</v>
      </c>
      <c r="X46" s="236"/>
      <c r="Y46" s="236"/>
      <c r="Z46" s="237" t="n">
        <f aca="false">W46+X46+Y46</f>
        <v>16200</v>
      </c>
    </row>
    <row r="47" customFormat="false" ht="13.2" hidden="false" customHeight="false" outlineLevel="0" collapsed="false">
      <c r="A47" s="24"/>
      <c r="B47" s="235" t="n">
        <v>630</v>
      </c>
      <c r="C47" s="96" t="s">
        <v>139</v>
      </c>
      <c r="D47" s="290"/>
      <c r="E47" s="290" t="n">
        <v>6871</v>
      </c>
      <c r="F47" s="290" t="n">
        <v>7435</v>
      </c>
      <c r="G47" s="290" t="n">
        <v>6318</v>
      </c>
      <c r="H47" s="290" t="n">
        <v>4078</v>
      </c>
      <c r="I47" s="96" t="n">
        <v>4028</v>
      </c>
      <c r="J47" s="97" t="n">
        <v>3912</v>
      </c>
      <c r="K47" s="97" t="n">
        <f aca="false">27588-25054</f>
        <v>2534</v>
      </c>
      <c r="L47" s="195" t="n">
        <v>2758.28</v>
      </c>
      <c r="M47" s="195" t="n">
        <v>2553.2</v>
      </c>
      <c r="N47" s="47" t="n">
        <v>5215.19</v>
      </c>
      <c r="O47" s="46" t="n">
        <v>7214.15</v>
      </c>
      <c r="P47" s="46" t="n">
        <v>3273.61</v>
      </c>
      <c r="Q47" s="46" t="n">
        <v>2843.35</v>
      </c>
      <c r="R47" s="46" t="n">
        <v>650.56</v>
      </c>
      <c r="S47" s="46" t="n">
        <v>1161.97</v>
      </c>
      <c r="T47" s="46" t="n">
        <v>3837.41</v>
      </c>
      <c r="U47" s="47" t="n">
        <v>4585.94</v>
      </c>
      <c r="V47" s="47" t="n">
        <v>2800</v>
      </c>
      <c r="W47" s="47" t="n">
        <v>2800</v>
      </c>
      <c r="X47" s="236"/>
      <c r="Y47" s="236"/>
      <c r="Z47" s="237" t="n">
        <f aca="false">W47+X47+Y47</f>
        <v>2800</v>
      </c>
    </row>
    <row r="48" customFormat="false" ht="13.2" hidden="false" customHeight="false" outlineLevel="0" collapsed="false">
      <c r="A48" s="24"/>
      <c r="B48" s="307" t="n">
        <v>630</v>
      </c>
      <c r="C48" s="99" t="s">
        <v>169</v>
      </c>
      <c r="D48" s="308"/>
      <c r="E48" s="308"/>
      <c r="F48" s="308"/>
      <c r="G48" s="308"/>
      <c r="H48" s="308"/>
      <c r="I48" s="99"/>
      <c r="J48" s="148"/>
      <c r="K48" s="148"/>
      <c r="L48" s="309"/>
      <c r="M48" s="309"/>
      <c r="N48" s="81"/>
      <c r="O48" s="80"/>
      <c r="P48" s="80"/>
      <c r="Q48" s="80" t="n">
        <v>8549.6</v>
      </c>
      <c r="R48" s="80"/>
      <c r="S48" s="80" t="n">
        <v>33668.23</v>
      </c>
      <c r="T48" s="80"/>
      <c r="U48" s="81" t="n">
        <v>0</v>
      </c>
      <c r="V48" s="81"/>
      <c r="W48" s="81" t="n">
        <v>0</v>
      </c>
      <c r="X48" s="301"/>
      <c r="Y48" s="301"/>
      <c r="Z48" s="264" t="n">
        <f aca="false">W48+X48+Y48</f>
        <v>0</v>
      </c>
    </row>
    <row r="49" customFormat="false" ht="13.2" hidden="false" customHeight="false" outlineLevel="0" collapsed="false">
      <c r="A49" s="24"/>
      <c r="B49" s="307" t="n">
        <v>630</v>
      </c>
      <c r="C49" s="99" t="s">
        <v>170</v>
      </c>
      <c r="D49" s="308"/>
      <c r="E49" s="308"/>
      <c r="F49" s="308"/>
      <c r="G49" s="308"/>
      <c r="H49" s="308"/>
      <c r="I49" s="99"/>
      <c r="J49" s="148"/>
      <c r="K49" s="148"/>
      <c r="L49" s="309"/>
      <c r="M49" s="309"/>
      <c r="N49" s="81"/>
      <c r="O49" s="80"/>
      <c r="P49" s="80"/>
      <c r="Q49" s="80" t="n">
        <v>22270.74</v>
      </c>
      <c r="R49" s="80"/>
      <c r="S49" s="80" t="n">
        <v>28535.95</v>
      </c>
      <c r="T49" s="80"/>
      <c r="U49" s="81" t="n">
        <v>0</v>
      </c>
      <c r="V49" s="81"/>
      <c r="W49" s="81" t="n">
        <v>0</v>
      </c>
      <c r="X49" s="301"/>
      <c r="Y49" s="301"/>
      <c r="Z49" s="264" t="n">
        <f aca="false">W49+X49+Y49</f>
        <v>0</v>
      </c>
    </row>
    <row r="50" customFormat="false" ht="13.8" hidden="false" customHeight="false" outlineLevel="0" collapsed="false">
      <c r="A50" s="24"/>
      <c r="B50" s="310" t="n">
        <v>630</v>
      </c>
      <c r="C50" s="98" t="s">
        <v>123</v>
      </c>
      <c r="D50" s="311"/>
      <c r="E50" s="311"/>
      <c r="F50" s="311"/>
      <c r="G50" s="311"/>
      <c r="H50" s="311"/>
      <c r="I50" s="98"/>
      <c r="J50" s="124"/>
      <c r="K50" s="124"/>
      <c r="L50" s="312"/>
      <c r="M50" s="312"/>
      <c r="N50" s="54"/>
      <c r="O50" s="53" t="n">
        <v>14302.22</v>
      </c>
      <c r="P50" s="53" t="n">
        <v>41722.56</v>
      </c>
      <c r="Q50" s="53"/>
      <c r="R50" s="53"/>
      <c r="S50" s="53" t="n">
        <v>9617.95</v>
      </c>
      <c r="T50" s="53"/>
      <c r="U50" s="54" t="n">
        <v>0</v>
      </c>
      <c r="V50" s="54"/>
      <c r="W50" s="54"/>
      <c r="X50" s="313"/>
      <c r="Y50" s="313"/>
      <c r="Z50" s="314" t="n">
        <f aca="false">W50+X50+Y50</f>
        <v>0</v>
      </c>
    </row>
    <row r="51" customFormat="false" ht="14.4" hidden="false" customHeight="false" outlineLevel="0" collapsed="false">
      <c r="A51" s="245" t="s">
        <v>171</v>
      </c>
      <c r="B51" s="246" t="s">
        <v>172</v>
      </c>
      <c r="C51" s="246"/>
      <c r="D51" s="278" t="n">
        <v>13278</v>
      </c>
      <c r="E51" s="278" t="n">
        <v>366029</v>
      </c>
      <c r="F51" s="278" t="n">
        <v>277733</v>
      </c>
      <c r="G51" s="278" t="n">
        <v>398013</v>
      </c>
      <c r="H51" s="278" t="n">
        <v>368170</v>
      </c>
      <c r="I51" s="137" t="n">
        <f aca="false">SUM(I52:I56)</f>
        <v>294633</v>
      </c>
      <c r="J51" s="137" t="n">
        <f aca="false">SUM(J52:J56)</f>
        <v>216960</v>
      </c>
      <c r="K51" s="137" t="n">
        <f aca="false">SUM(K52:K56)</f>
        <v>236599</v>
      </c>
      <c r="L51" s="138" t="n">
        <f aca="false">SUM(L52:L56)</f>
        <v>216987.18</v>
      </c>
      <c r="M51" s="138" t="n">
        <f aca="false">SUM(M52:M56)</f>
        <v>226497.02</v>
      </c>
      <c r="N51" s="248" t="n">
        <f aca="false">SUM(N52:N56)</f>
        <v>249510.29</v>
      </c>
      <c r="O51" s="249" t="n">
        <f aca="false">SUM(O52:O56)</f>
        <v>263692.45</v>
      </c>
      <c r="P51" s="249" t="n">
        <f aca="false">SUM(P52:P56)</f>
        <v>362393.4</v>
      </c>
      <c r="Q51" s="249" t="n">
        <f aca="false">SUM(Q52:Q56)</f>
        <v>432250.81</v>
      </c>
      <c r="R51" s="249" t="n">
        <v>428213.62</v>
      </c>
      <c r="S51" s="249" t="n">
        <v>591802.98</v>
      </c>
      <c r="T51" s="249" t="n">
        <v>455466.77</v>
      </c>
      <c r="U51" s="63" t="n">
        <v>500221.37</v>
      </c>
      <c r="V51" s="63" t="n">
        <f aca="false">SUM(V52:V56)</f>
        <v>560616</v>
      </c>
      <c r="W51" s="63" t="n">
        <f aca="false">SUM(W52:W56)</f>
        <v>569705</v>
      </c>
      <c r="X51" s="272" t="n">
        <f aca="false">SUM(X52:X56)</f>
        <v>0</v>
      </c>
      <c r="Y51" s="272" t="n">
        <f aca="false">SUM(Y52:Y56)</f>
        <v>0</v>
      </c>
      <c r="Z51" s="23" t="n">
        <f aca="false">SUM(Z52:Z56)</f>
        <v>569705</v>
      </c>
    </row>
    <row r="52" customFormat="false" ht="13.2" hidden="false" customHeight="false" outlineLevel="0" collapsed="false">
      <c r="A52" s="273"/>
      <c r="B52" s="315" t="n">
        <v>640</v>
      </c>
      <c r="C52" s="316" t="s">
        <v>173</v>
      </c>
      <c r="D52" s="317"/>
      <c r="E52" s="317"/>
      <c r="F52" s="317"/>
      <c r="G52" s="317"/>
      <c r="H52" s="317" t="n">
        <v>307476</v>
      </c>
      <c r="I52" s="318" t="n">
        <v>234550</v>
      </c>
      <c r="J52" s="95" t="n">
        <v>150070</v>
      </c>
      <c r="K52" s="95" t="n">
        <v>167336</v>
      </c>
      <c r="L52" s="39" t="n">
        <v>148104</v>
      </c>
      <c r="M52" s="255" t="n">
        <v>157211</v>
      </c>
      <c r="N52" s="38" t="n">
        <v>183945</v>
      </c>
      <c r="O52" s="255" t="n">
        <v>167281</v>
      </c>
      <c r="P52" s="255" t="n">
        <v>263000</v>
      </c>
      <c r="Q52" s="255" t="n">
        <v>334227.87</v>
      </c>
      <c r="R52" s="255" t="n">
        <v>336389.93</v>
      </c>
      <c r="S52" s="255" t="n">
        <v>506164.22</v>
      </c>
      <c r="T52" s="255" t="n">
        <v>328020.68</v>
      </c>
      <c r="U52" s="38" t="n">
        <v>353122.01</v>
      </c>
      <c r="V52" s="38" t="n">
        <v>400616</v>
      </c>
      <c r="W52" s="38" t="n">
        <v>414705</v>
      </c>
      <c r="X52" s="193"/>
      <c r="Y52" s="193"/>
      <c r="Z52" s="194" t="n">
        <f aca="false">W52+X52+Y52</f>
        <v>414705</v>
      </c>
    </row>
    <row r="53" customFormat="false" ht="13.2" hidden="true" customHeight="false" outlineLevel="0" collapsed="false">
      <c r="A53" s="273"/>
      <c r="B53" s="315" t="n">
        <v>640</v>
      </c>
      <c r="C53" s="319" t="s">
        <v>174</v>
      </c>
      <c r="D53" s="320"/>
      <c r="E53" s="320"/>
      <c r="F53" s="320"/>
      <c r="G53" s="320"/>
      <c r="H53" s="320"/>
      <c r="I53" s="321"/>
      <c r="J53" s="117"/>
      <c r="K53" s="117"/>
      <c r="L53" s="77"/>
      <c r="M53" s="322"/>
      <c r="N53" s="76"/>
      <c r="O53" s="322" t="n">
        <v>28183</v>
      </c>
      <c r="P53" s="322"/>
      <c r="Q53" s="322"/>
      <c r="R53" s="322" t="n">
        <v>5650.15</v>
      </c>
      <c r="S53" s="322"/>
      <c r="T53" s="322"/>
      <c r="U53" s="76"/>
      <c r="V53" s="76" t="n">
        <v>0</v>
      </c>
      <c r="W53" s="76" t="n">
        <v>0</v>
      </c>
      <c r="X53" s="193"/>
      <c r="Y53" s="193"/>
      <c r="Z53" s="194" t="n">
        <f aca="false">W53+X53+Y53</f>
        <v>0</v>
      </c>
    </row>
    <row r="54" customFormat="false" ht="13.2" hidden="false" customHeight="false" outlineLevel="0" collapsed="false">
      <c r="A54" s="273"/>
      <c r="B54" s="315" t="n">
        <v>630</v>
      </c>
      <c r="C54" s="319" t="s">
        <v>175</v>
      </c>
      <c r="D54" s="320"/>
      <c r="E54" s="320"/>
      <c r="F54" s="320"/>
      <c r="G54" s="320"/>
      <c r="H54" s="320" t="n">
        <v>9596</v>
      </c>
      <c r="I54" s="321" t="n">
        <v>3094</v>
      </c>
      <c r="J54" s="97" t="n">
        <v>2060</v>
      </c>
      <c r="K54" s="97" t="n">
        <v>1011</v>
      </c>
      <c r="L54" s="77" t="n">
        <v>1770</v>
      </c>
      <c r="M54" s="322" t="n">
        <v>1790</v>
      </c>
      <c r="N54" s="76" t="n">
        <v>1340</v>
      </c>
      <c r="O54" s="322" t="n">
        <v>3846.12</v>
      </c>
      <c r="P54" s="322" t="n">
        <v>1800</v>
      </c>
      <c r="Q54" s="322" t="n">
        <v>1980</v>
      </c>
      <c r="R54" s="322" t="n">
        <v>0</v>
      </c>
      <c r="S54" s="322"/>
      <c r="T54" s="322"/>
      <c r="U54" s="76"/>
      <c r="V54" s="76" t="n">
        <v>5000</v>
      </c>
      <c r="W54" s="76" t="n">
        <v>0</v>
      </c>
      <c r="X54" s="236"/>
      <c r="Y54" s="236"/>
      <c r="Z54" s="237" t="n">
        <f aca="false">W54+X54+Y54</f>
        <v>0</v>
      </c>
    </row>
    <row r="55" customFormat="false" ht="13.2" hidden="false" customHeight="false" outlineLevel="0" collapsed="false">
      <c r="A55" s="273"/>
      <c r="B55" s="315" t="n">
        <v>630</v>
      </c>
      <c r="C55" s="319" t="s">
        <v>176</v>
      </c>
      <c r="D55" s="320"/>
      <c r="E55" s="320"/>
      <c r="F55" s="320"/>
      <c r="G55" s="320"/>
      <c r="H55" s="320"/>
      <c r="I55" s="321"/>
      <c r="J55" s="97"/>
      <c r="K55" s="97"/>
      <c r="L55" s="77"/>
      <c r="M55" s="322"/>
      <c r="N55" s="76" t="n">
        <v>0</v>
      </c>
      <c r="O55" s="322"/>
      <c r="P55" s="322" t="n">
        <v>27926.51</v>
      </c>
      <c r="Q55" s="322" t="n">
        <v>25015.09</v>
      </c>
      <c r="R55" s="322" t="n">
        <v>16116.5</v>
      </c>
      <c r="S55" s="322" t="n">
        <v>16532.2</v>
      </c>
      <c r="T55" s="322" t="n">
        <v>26556.11</v>
      </c>
      <c r="U55" s="76" t="n">
        <v>27246.11</v>
      </c>
      <c r="V55" s="76" t="n">
        <v>30000</v>
      </c>
      <c r="W55" s="76" t="n">
        <v>30000</v>
      </c>
      <c r="X55" s="236"/>
      <c r="Y55" s="236"/>
      <c r="Z55" s="237" t="n">
        <f aca="false">W55+X55+Y55</f>
        <v>30000</v>
      </c>
    </row>
    <row r="56" customFormat="false" ht="13.8" hidden="false" customHeight="false" outlineLevel="0" collapsed="false">
      <c r="A56" s="273"/>
      <c r="B56" s="276" t="n">
        <v>640</v>
      </c>
      <c r="C56" s="323" t="s">
        <v>177</v>
      </c>
      <c r="D56" s="324"/>
      <c r="E56" s="324"/>
      <c r="F56" s="324"/>
      <c r="G56" s="324"/>
      <c r="H56" s="324" t="n">
        <v>49953</v>
      </c>
      <c r="I56" s="325" t="n">
        <v>56989</v>
      </c>
      <c r="J56" s="124" t="n">
        <v>64830</v>
      </c>
      <c r="K56" s="124" t="n">
        <v>68252</v>
      </c>
      <c r="L56" s="151" t="n">
        <v>67113.18</v>
      </c>
      <c r="M56" s="164" t="n">
        <v>67496.02</v>
      </c>
      <c r="N56" s="165" t="n">
        <v>64225.29</v>
      </c>
      <c r="O56" s="164" t="n">
        <v>64382.33</v>
      </c>
      <c r="P56" s="164" t="n">
        <v>69666.89</v>
      </c>
      <c r="Q56" s="164" t="n">
        <v>71027.85</v>
      </c>
      <c r="R56" s="164" t="n">
        <v>70057.04</v>
      </c>
      <c r="S56" s="164" t="n">
        <v>69106.56</v>
      </c>
      <c r="T56" s="164" t="n">
        <v>100889.98</v>
      </c>
      <c r="U56" s="165" t="n">
        <v>119853.25</v>
      </c>
      <c r="V56" s="165" t="n">
        <v>125000</v>
      </c>
      <c r="W56" s="165" t="n">
        <v>125000</v>
      </c>
      <c r="X56" s="301"/>
      <c r="Y56" s="301"/>
      <c r="Z56" s="264" t="n">
        <f aca="false">W56+X56+Y56</f>
        <v>125000</v>
      </c>
    </row>
    <row r="57" customFormat="false" ht="14.4" hidden="false" customHeight="false" outlineLevel="0" collapsed="false">
      <c r="A57" s="326" t="s">
        <v>178</v>
      </c>
      <c r="B57" s="327" t="s">
        <v>179</v>
      </c>
      <c r="C57" s="327"/>
      <c r="D57" s="328" t="n">
        <v>33426</v>
      </c>
      <c r="E57" s="328" t="n">
        <v>39800</v>
      </c>
      <c r="F57" s="328" t="n">
        <v>42953</v>
      </c>
      <c r="G57" s="328" t="n">
        <v>66506</v>
      </c>
      <c r="H57" s="328" t="n">
        <v>76065</v>
      </c>
      <c r="I57" s="156" t="n">
        <f aca="false">SUM(I62:I69)+I58</f>
        <v>59613</v>
      </c>
      <c r="J57" s="156" t="n">
        <f aca="false">SUM(J62:J69)+J58</f>
        <v>58168</v>
      </c>
      <c r="K57" s="156" t="n">
        <f aca="false">SUM(K62:K69)+K58</f>
        <v>57293</v>
      </c>
      <c r="L57" s="156" t="n">
        <f aca="false">SUM(L62:L70)+L58</f>
        <v>53359.31</v>
      </c>
      <c r="M57" s="157" t="n">
        <f aca="false">SUM(M62:M70)+M58</f>
        <v>49261.27</v>
      </c>
      <c r="N57" s="329" t="n">
        <f aca="false">SUM(N62:N70)+N58</f>
        <v>69492.78</v>
      </c>
      <c r="O57" s="330" t="n">
        <f aca="false">SUM(O62:O70)+O58</f>
        <v>86003.89</v>
      </c>
      <c r="P57" s="330" t="n">
        <f aca="false">SUM(P62:P70)+P58</f>
        <v>106730.37</v>
      </c>
      <c r="Q57" s="330" t="n">
        <f aca="false">SUM(Q62:Q70)+Q58</f>
        <v>101186.41</v>
      </c>
      <c r="R57" s="330" t="n">
        <v>96374.92</v>
      </c>
      <c r="S57" s="330" t="n">
        <v>121874.13</v>
      </c>
      <c r="T57" s="330" t="n">
        <v>127099.96</v>
      </c>
      <c r="U57" s="158" t="n">
        <v>141511.22</v>
      </c>
      <c r="V57" s="158" t="n">
        <f aca="false">SUM(V62:V70)+V58</f>
        <v>56200</v>
      </c>
      <c r="W57" s="158" t="n">
        <f aca="false">SUM(W62:W70)+W58</f>
        <v>74953</v>
      </c>
      <c r="X57" s="272" t="n">
        <f aca="false">SUM(X62:X70)+X58</f>
        <v>0</v>
      </c>
      <c r="Y57" s="272" t="n">
        <f aca="false">SUM(Y62:Y70)+Y58</f>
        <v>3500</v>
      </c>
      <c r="Z57" s="23" t="n">
        <f aca="false">SUM(Z62:Z70)+Z58</f>
        <v>78453</v>
      </c>
    </row>
    <row r="58" customFormat="false" ht="13.8" hidden="true" customHeight="false" outlineLevel="0" collapsed="false">
      <c r="A58" s="251"/>
      <c r="B58" s="331" t="s">
        <v>180</v>
      </c>
      <c r="C58" s="331"/>
      <c r="D58" s="332" t="n">
        <v>0</v>
      </c>
      <c r="E58" s="332" t="n">
        <v>13477</v>
      </c>
      <c r="F58" s="332" t="n">
        <v>15800</v>
      </c>
      <c r="G58" s="332" t="n">
        <v>26596</v>
      </c>
      <c r="H58" s="332" t="n">
        <v>25323</v>
      </c>
      <c r="I58" s="28" t="n">
        <f aca="false">SUM(I59:I61)</f>
        <v>25388</v>
      </c>
      <c r="J58" s="28" t="n">
        <f aca="false">SUM(J59:J61)</f>
        <v>23577</v>
      </c>
      <c r="K58" s="28" t="n">
        <f aca="false">SUM(K59:K61)</f>
        <v>25508</v>
      </c>
      <c r="L58" s="28" t="n">
        <f aca="false">SUM(L59:L61)</f>
        <v>26966.81</v>
      </c>
      <c r="M58" s="333" t="n">
        <f aca="false">SUM(M59:M61)</f>
        <v>26493.65</v>
      </c>
      <c r="N58" s="334" t="n">
        <f aca="false">SUM(N59:N61)</f>
        <v>11116.46</v>
      </c>
      <c r="O58" s="335" t="n">
        <f aca="false">SUM(O59:O61)</f>
        <v>18582.04</v>
      </c>
      <c r="P58" s="335" t="n">
        <f aca="false">SUM(P59:P61)</f>
        <v>14813.99</v>
      </c>
      <c r="Q58" s="335" t="n">
        <f aca="false">SUM(Q59:Q61)</f>
        <v>26680.24</v>
      </c>
      <c r="R58" s="335" t="n">
        <v>30733.11</v>
      </c>
      <c r="S58" s="335" t="n">
        <v>27824.8313248</v>
      </c>
      <c r="T58" s="335" t="n">
        <v>24251.07</v>
      </c>
      <c r="U58" s="31" t="n">
        <v>19728.82</v>
      </c>
      <c r="V58" s="31"/>
      <c r="W58" s="31" t="n">
        <f aca="false">SUM(W59:W61)</f>
        <v>0</v>
      </c>
      <c r="X58" s="287" t="n">
        <f aca="false">SUM(X59:X61)</f>
        <v>0</v>
      </c>
      <c r="Y58" s="287" t="n">
        <f aca="false">SUM(Y59:Y61)</f>
        <v>0</v>
      </c>
      <c r="Z58" s="288" t="n">
        <f aca="false">SUM(Z59:Z61)</f>
        <v>0</v>
      </c>
    </row>
    <row r="59" customFormat="false" ht="13.2" hidden="true" customHeight="false" outlineLevel="0" collapsed="false">
      <c r="A59" s="251"/>
      <c r="B59" s="336" t="n">
        <v>610</v>
      </c>
      <c r="C59" s="75" t="s">
        <v>137</v>
      </c>
      <c r="D59" s="174"/>
      <c r="E59" s="174"/>
      <c r="F59" s="174"/>
      <c r="G59" s="174"/>
      <c r="H59" s="174" t="n">
        <v>16865</v>
      </c>
      <c r="I59" s="75" t="n">
        <v>17260</v>
      </c>
      <c r="J59" s="95" t="n">
        <v>15432</v>
      </c>
      <c r="K59" s="95" t="n">
        <v>15427</v>
      </c>
      <c r="L59" s="78" t="n">
        <v>14767.98</v>
      </c>
      <c r="M59" s="322" t="n">
        <v>15800.44</v>
      </c>
      <c r="N59" s="76" t="n">
        <v>9158.78</v>
      </c>
      <c r="O59" s="322" t="n">
        <v>10007.84</v>
      </c>
      <c r="P59" s="322" t="n">
        <v>10778.65</v>
      </c>
      <c r="Q59" s="322" t="n">
        <v>13605.65</v>
      </c>
      <c r="R59" s="322" t="n">
        <v>13497.82</v>
      </c>
      <c r="S59" s="322" t="n">
        <v>13380.38</v>
      </c>
      <c r="T59" s="322" t="n">
        <v>12986.24</v>
      </c>
      <c r="U59" s="76" t="n">
        <v>10570.39</v>
      </c>
      <c r="V59" s="76"/>
      <c r="W59" s="78" t="n">
        <v>0</v>
      </c>
      <c r="X59" s="193"/>
      <c r="Y59" s="193"/>
      <c r="Z59" s="194" t="n">
        <f aca="false">W59+X59+Y59</f>
        <v>0</v>
      </c>
    </row>
    <row r="60" customFormat="false" ht="13.2" hidden="true" customHeight="false" outlineLevel="0" collapsed="false">
      <c r="A60" s="251"/>
      <c r="B60" s="336" t="n">
        <v>620</v>
      </c>
      <c r="C60" s="75" t="s">
        <v>138</v>
      </c>
      <c r="D60" s="174"/>
      <c r="E60" s="174"/>
      <c r="F60" s="174"/>
      <c r="G60" s="174"/>
      <c r="H60" s="174" t="n">
        <v>6017</v>
      </c>
      <c r="I60" s="75" t="n">
        <v>6225</v>
      </c>
      <c r="J60" s="97" t="n">
        <v>5547</v>
      </c>
      <c r="K60" s="97" t="n">
        <v>5746</v>
      </c>
      <c r="L60" s="78" t="n">
        <v>5836.68</v>
      </c>
      <c r="M60" s="322" t="n">
        <v>5402.44</v>
      </c>
      <c r="N60" s="76" t="n">
        <v>1957.68</v>
      </c>
      <c r="O60" s="322" t="n">
        <v>3763.52</v>
      </c>
      <c r="P60" s="322" t="n">
        <v>4035.34</v>
      </c>
      <c r="Q60" s="322" t="n">
        <v>5883.76</v>
      </c>
      <c r="R60" s="322" t="n">
        <v>6228.87</v>
      </c>
      <c r="S60" s="322" t="n">
        <v>6884.72</v>
      </c>
      <c r="T60" s="322" t="n">
        <v>7355.7</v>
      </c>
      <c r="U60" s="76" t="n">
        <v>3358.43</v>
      </c>
      <c r="V60" s="76"/>
      <c r="W60" s="78" t="n">
        <v>0</v>
      </c>
      <c r="X60" s="236"/>
      <c r="Y60" s="236"/>
      <c r="Z60" s="237" t="n">
        <f aca="false">W60+X60+Y60</f>
        <v>0</v>
      </c>
    </row>
    <row r="61" customFormat="false" ht="13.8" hidden="true" customHeight="false" outlineLevel="0" collapsed="false">
      <c r="A61" s="251"/>
      <c r="B61" s="337" t="n">
        <v>630</v>
      </c>
      <c r="C61" s="162" t="s">
        <v>139</v>
      </c>
      <c r="D61" s="338"/>
      <c r="E61" s="338"/>
      <c r="F61" s="338"/>
      <c r="G61" s="338"/>
      <c r="H61" s="338" t="n">
        <v>2441</v>
      </c>
      <c r="I61" s="162" t="n">
        <v>1903</v>
      </c>
      <c r="J61" s="124" t="n">
        <v>2598</v>
      </c>
      <c r="K61" s="124" t="n">
        <v>4335</v>
      </c>
      <c r="L61" s="152" t="n">
        <v>6362.15</v>
      </c>
      <c r="M61" s="164" t="n">
        <v>5290.77</v>
      </c>
      <c r="N61" s="165"/>
      <c r="O61" s="164" t="n">
        <v>4810.68</v>
      </c>
      <c r="P61" s="164"/>
      <c r="Q61" s="164" t="n">
        <v>7190.82999999999</v>
      </c>
      <c r="R61" s="164" t="n">
        <v>11006.42</v>
      </c>
      <c r="S61" s="164" t="n">
        <v>7559.7313248</v>
      </c>
      <c r="T61" s="164" t="n">
        <v>3909.13</v>
      </c>
      <c r="U61" s="165" t="n">
        <v>5800</v>
      </c>
      <c r="V61" s="165"/>
      <c r="W61" s="54" t="n">
        <v>0</v>
      </c>
      <c r="X61" s="339"/>
      <c r="Y61" s="339"/>
      <c r="Z61" s="340" t="n">
        <f aca="false">W61+X61+Y61</f>
        <v>0</v>
      </c>
    </row>
    <row r="62" customFormat="false" ht="13.2" hidden="false" customHeight="false" outlineLevel="0" collapsed="false">
      <c r="A62" s="251"/>
      <c r="B62" s="336" t="n">
        <v>600</v>
      </c>
      <c r="C62" s="75" t="s">
        <v>181</v>
      </c>
      <c r="D62" s="174"/>
      <c r="E62" s="174"/>
      <c r="F62" s="174"/>
      <c r="G62" s="174"/>
      <c r="H62" s="174"/>
      <c r="I62" s="75" t="n">
        <v>9190</v>
      </c>
      <c r="J62" s="174" t="n">
        <v>6912</v>
      </c>
      <c r="K62" s="174" t="n">
        <v>9446</v>
      </c>
      <c r="L62" s="174" t="n">
        <v>4778.18</v>
      </c>
      <c r="M62" s="254" t="n">
        <v>8683.39</v>
      </c>
      <c r="N62" s="76" t="n">
        <v>34595.32</v>
      </c>
      <c r="O62" s="322" t="n">
        <v>40079.16</v>
      </c>
      <c r="P62" s="322" t="n">
        <v>63662.49</v>
      </c>
      <c r="Q62" s="322" t="n">
        <v>16897.65</v>
      </c>
      <c r="R62" s="322" t="n">
        <v>16500</v>
      </c>
      <c r="S62" s="322" t="n">
        <v>18403.2986752</v>
      </c>
      <c r="T62" s="322" t="n">
        <v>28872.63</v>
      </c>
      <c r="U62" s="76" t="n">
        <v>30429.99</v>
      </c>
      <c r="V62" s="76" t="n">
        <v>560</v>
      </c>
      <c r="W62" s="78" t="n">
        <v>15000</v>
      </c>
      <c r="X62" s="193"/>
      <c r="Y62" s="193" t="n">
        <v>3500</v>
      </c>
      <c r="Z62" s="194" t="n">
        <f aca="false">W62+X62+Y62</f>
        <v>18500</v>
      </c>
    </row>
    <row r="63" customFormat="false" ht="13.2" hidden="true" customHeight="false" outlineLevel="0" collapsed="false">
      <c r="A63" s="251"/>
      <c r="B63" s="336" t="n">
        <v>600</v>
      </c>
      <c r="C63" s="75" t="s">
        <v>182</v>
      </c>
      <c r="D63" s="174"/>
      <c r="E63" s="174"/>
      <c r="F63" s="174"/>
      <c r="G63" s="174"/>
      <c r="H63" s="174"/>
      <c r="I63" s="75" t="n">
        <v>2000</v>
      </c>
      <c r="J63" s="174"/>
      <c r="K63" s="174"/>
      <c r="L63" s="174"/>
      <c r="M63" s="341"/>
      <c r="N63" s="76" t="n">
        <v>0</v>
      </c>
      <c r="O63" s="322"/>
      <c r="P63" s="322"/>
      <c r="Q63" s="322" t="n">
        <v>21615.87</v>
      </c>
      <c r="R63" s="322"/>
      <c r="S63" s="322"/>
      <c r="T63" s="322" t="n">
        <v>28498.27</v>
      </c>
      <c r="U63" s="76" t="n">
        <v>24928.15</v>
      </c>
      <c r="V63" s="76" t="n">
        <v>0</v>
      </c>
      <c r="W63" s="47"/>
      <c r="X63" s="236"/>
      <c r="Y63" s="236"/>
      <c r="Z63" s="237" t="n">
        <f aca="false">W63+X63+Y63</f>
        <v>0</v>
      </c>
    </row>
    <row r="64" customFormat="false" ht="13.2" hidden="false" customHeight="false" outlineLevel="0" collapsed="false">
      <c r="A64" s="251"/>
      <c r="B64" s="336" t="n">
        <v>600</v>
      </c>
      <c r="C64" s="43" t="s">
        <v>183</v>
      </c>
      <c r="D64" s="44"/>
      <c r="E64" s="44"/>
      <c r="F64" s="44"/>
      <c r="G64" s="44"/>
      <c r="H64" s="44"/>
      <c r="I64" s="43" t="n">
        <v>10000</v>
      </c>
      <c r="J64" s="44" t="n">
        <v>1500</v>
      </c>
      <c r="K64" s="44" t="n">
        <v>370</v>
      </c>
      <c r="L64" s="44" t="n">
        <v>592.2</v>
      </c>
      <c r="M64" s="258" t="n">
        <v>1220</v>
      </c>
      <c r="N64" s="45" t="n">
        <v>0</v>
      </c>
      <c r="O64" s="176"/>
      <c r="P64" s="176"/>
      <c r="Q64" s="176" t="n">
        <v>4000</v>
      </c>
      <c r="R64" s="176" t="n">
        <v>4000</v>
      </c>
      <c r="S64" s="176"/>
      <c r="T64" s="176"/>
      <c r="U64" s="45" t="n">
        <v>10146.83</v>
      </c>
      <c r="V64" s="45" t="n">
        <v>650</v>
      </c>
      <c r="W64" s="47" t="n">
        <v>1000</v>
      </c>
      <c r="X64" s="236"/>
      <c r="Y64" s="236"/>
      <c r="Z64" s="237" t="n">
        <f aca="false">W64+X64+Y64</f>
        <v>1000</v>
      </c>
    </row>
    <row r="65" customFormat="false" ht="13.2" hidden="false" customHeight="false" outlineLevel="0" collapsed="false">
      <c r="A65" s="251"/>
      <c r="B65" s="336" t="n">
        <v>600</v>
      </c>
      <c r="C65" s="43" t="s">
        <v>184</v>
      </c>
      <c r="D65" s="44"/>
      <c r="E65" s="44"/>
      <c r="F65" s="44"/>
      <c r="G65" s="44"/>
      <c r="H65" s="44"/>
      <c r="I65" s="43" t="n">
        <v>1871</v>
      </c>
      <c r="J65" s="44" t="n">
        <v>2416</v>
      </c>
      <c r="K65" s="44" t="n">
        <v>4274</v>
      </c>
      <c r="L65" s="44" t="n">
        <v>2000</v>
      </c>
      <c r="M65" s="258" t="n">
        <v>3500</v>
      </c>
      <c r="N65" s="45"/>
      <c r="O65" s="176" t="n">
        <v>3571.7</v>
      </c>
      <c r="P65" s="176"/>
      <c r="Q65" s="176" t="n">
        <v>3594</v>
      </c>
      <c r="R65" s="176" t="n">
        <v>6000</v>
      </c>
      <c r="S65" s="176" t="n">
        <v>4165.32</v>
      </c>
      <c r="T65" s="176" t="n">
        <v>4911.3</v>
      </c>
      <c r="U65" s="45" t="n">
        <v>15452.01</v>
      </c>
      <c r="V65" s="45" t="n">
        <v>6000</v>
      </c>
      <c r="W65" s="47" t="n">
        <v>13000</v>
      </c>
      <c r="X65" s="236"/>
      <c r="Y65" s="236"/>
      <c r="Z65" s="237" t="n">
        <f aca="false">W65+X65+Y65</f>
        <v>13000</v>
      </c>
    </row>
    <row r="66" customFormat="false" ht="13.2" hidden="false" customHeight="false" outlineLevel="0" collapsed="false">
      <c r="A66" s="251"/>
      <c r="B66" s="336" t="n">
        <v>600</v>
      </c>
      <c r="C66" s="43" t="s">
        <v>185</v>
      </c>
      <c r="D66" s="44"/>
      <c r="E66" s="44"/>
      <c r="F66" s="44"/>
      <c r="G66" s="44"/>
      <c r="H66" s="44"/>
      <c r="I66" s="43" t="n">
        <v>3240</v>
      </c>
      <c r="J66" s="44" t="n">
        <v>832</v>
      </c>
      <c r="K66" s="44" t="n">
        <v>1493</v>
      </c>
      <c r="L66" s="44" t="n">
        <v>1232</v>
      </c>
      <c r="M66" s="258" t="n">
        <v>1000</v>
      </c>
      <c r="N66" s="45"/>
      <c r="O66" s="176"/>
      <c r="P66" s="176"/>
      <c r="Q66" s="176"/>
      <c r="R66" s="176"/>
      <c r="S66" s="176"/>
      <c r="T66" s="176"/>
      <c r="U66" s="45"/>
      <c r="V66" s="45" t="n">
        <v>0</v>
      </c>
      <c r="W66" s="47"/>
      <c r="X66" s="236"/>
      <c r="Y66" s="236"/>
      <c r="Z66" s="237" t="n">
        <f aca="false">W66+X66+Y66</f>
        <v>0</v>
      </c>
    </row>
    <row r="67" customFormat="false" ht="13.8" hidden="false" customHeight="false" outlineLevel="0" collapsed="false">
      <c r="A67" s="251"/>
      <c r="B67" s="336" t="n">
        <v>600</v>
      </c>
      <c r="C67" s="43" t="s">
        <v>186</v>
      </c>
      <c r="D67" s="44"/>
      <c r="E67" s="44"/>
      <c r="F67" s="44"/>
      <c r="G67" s="44"/>
      <c r="H67" s="44"/>
      <c r="I67" s="43" t="n">
        <v>7924</v>
      </c>
      <c r="J67" s="44" t="n">
        <v>11969</v>
      </c>
      <c r="K67" s="44" t="n">
        <v>11202</v>
      </c>
      <c r="L67" s="44" t="n">
        <v>15790.12</v>
      </c>
      <c r="M67" s="258" t="n">
        <v>6364.23</v>
      </c>
      <c r="N67" s="45" t="n">
        <v>23781</v>
      </c>
      <c r="O67" s="176" t="n">
        <v>23770.99</v>
      </c>
      <c r="P67" s="176" t="n">
        <v>28253.89</v>
      </c>
      <c r="Q67" s="176" t="n">
        <v>28398.65</v>
      </c>
      <c r="R67" s="176" t="n">
        <v>39141.81</v>
      </c>
      <c r="S67" s="176" t="n">
        <v>46536.68</v>
      </c>
      <c r="T67" s="176" t="n">
        <v>40391.34</v>
      </c>
      <c r="U67" s="45" t="n">
        <v>40825.42</v>
      </c>
      <c r="V67" s="45" t="n">
        <v>48990</v>
      </c>
      <c r="W67" s="47" t="n">
        <v>45953</v>
      </c>
      <c r="X67" s="236"/>
      <c r="Y67" s="236"/>
      <c r="Z67" s="237" t="n">
        <f aca="false">W67+X67+Y67</f>
        <v>45953</v>
      </c>
    </row>
    <row r="68" customFormat="false" ht="13.8" hidden="true" customHeight="false" outlineLevel="0" collapsed="false">
      <c r="A68" s="251"/>
      <c r="B68" s="336" t="n">
        <v>600</v>
      </c>
      <c r="C68" s="43" t="s">
        <v>187</v>
      </c>
      <c r="D68" s="44"/>
      <c r="E68" s="44"/>
      <c r="F68" s="44"/>
      <c r="G68" s="44"/>
      <c r="H68" s="44"/>
      <c r="I68" s="43"/>
      <c r="J68" s="44" t="n">
        <v>4512</v>
      </c>
      <c r="K68" s="44" t="n">
        <v>5000</v>
      </c>
      <c r="L68" s="44"/>
      <c r="M68" s="342"/>
      <c r="N68" s="79" t="n">
        <v>0</v>
      </c>
      <c r="O68" s="262"/>
      <c r="P68" s="262"/>
      <c r="Q68" s="262"/>
      <c r="R68" s="262"/>
      <c r="S68" s="262" t="n">
        <v>24944</v>
      </c>
      <c r="T68" s="262"/>
      <c r="U68" s="79"/>
      <c r="V68" s="79"/>
      <c r="W68" s="343"/>
      <c r="X68" s="199"/>
      <c r="Y68" s="199"/>
      <c r="Z68" s="344"/>
    </row>
    <row r="69" customFormat="false" ht="13.8" hidden="true" customHeight="false" outlineLevel="0" collapsed="false">
      <c r="A69" s="251"/>
      <c r="B69" s="336" t="n">
        <v>600</v>
      </c>
      <c r="C69" s="345" t="s">
        <v>188</v>
      </c>
      <c r="D69" s="44"/>
      <c r="E69" s="44"/>
      <c r="F69" s="44"/>
      <c r="G69" s="44"/>
      <c r="H69" s="44"/>
      <c r="I69" s="43"/>
      <c r="J69" s="44" t="n">
        <v>6450</v>
      </c>
      <c r="K69" s="174"/>
      <c r="L69" s="44"/>
      <c r="M69" s="44"/>
      <c r="N69" s="45" t="n">
        <v>0</v>
      </c>
      <c r="O69" s="176"/>
      <c r="P69" s="176"/>
      <c r="Q69" s="176"/>
      <c r="R69" s="176"/>
      <c r="S69" s="176"/>
      <c r="T69" s="176" t="n">
        <v>175.35</v>
      </c>
      <c r="U69" s="45"/>
      <c r="V69" s="45"/>
      <c r="W69" s="343"/>
      <c r="X69" s="199"/>
      <c r="Y69" s="199"/>
      <c r="Z69" s="344"/>
    </row>
    <row r="70" customFormat="false" ht="13.8" hidden="true" customHeight="false" outlineLevel="0" collapsed="false">
      <c r="A70" s="251"/>
      <c r="B70" s="346" t="n">
        <v>600</v>
      </c>
      <c r="C70" s="98" t="s">
        <v>189</v>
      </c>
      <c r="D70" s="292"/>
      <c r="E70" s="292"/>
      <c r="F70" s="292"/>
      <c r="G70" s="292"/>
      <c r="H70" s="292"/>
      <c r="I70" s="271"/>
      <c r="J70" s="271"/>
      <c r="K70" s="347"/>
      <c r="L70" s="347" t="n">
        <v>2000</v>
      </c>
      <c r="M70" s="51" t="n">
        <v>2000</v>
      </c>
      <c r="N70" s="52" t="n">
        <v>0</v>
      </c>
      <c r="O70" s="179"/>
      <c r="P70" s="179"/>
      <c r="Q70" s="179"/>
      <c r="R70" s="179"/>
      <c r="S70" s="179"/>
      <c r="T70" s="179"/>
      <c r="U70" s="52"/>
      <c r="V70" s="52"/>
      <c r="W70" s="348"/>
      <c r="X70" s="243"/>
      <c r="Y70" s="243"/>
      <c r="Z70" s="244"/>
    </row>
    <row r="71" customFormat="false" ht="14.4" hidden="false" customHeight="false" outlineLevel="0" collapsed="false">
      <c r="A71" s="245" t="s">
        <v>190</v>
      </c>
      <c r="B71" s="246" t="s">
        <v>191</v>
      </c>
      <c r="C71" s="246"/>
      <c r="D71" s="247" t="n">
        <v>16132</v>
      </c>
      <c r="E71" s="247" t="n">
        <v>16995</v>
      </c>
      <c r="F71" s="247" t="n">
        <v>21045</v>
      </c>
      <c r="G71" s="247" t="n">
        <v>23225</v>
      </c>
      <c r="H71" s="247" t="n">
        <v>22830</v>
      </c>
      <c r="I71" s="349" t="n">
        <v>22296</v>
      </c>
      <c r="J71" s="349" t="n">
        <v>33352</v>
      </c>
      <c r="K71" s="137" t="n">
        <v>37492</v>
      </c>
      <c r="L71" s="138" t="n">
        <v>38137.74</v>
      </c>
      <c r="M71" s="139" t="n">
        <v>48253.93</v>
      </c>
      <c r="N71" s="248" t="n">
        <f aca="false">SUM(N72:N74)</f>
        <v>65222.28</v>
      </c>
      <c r="O71" s="249" t="n">
        <f aca="false">SUM(O72:O74)</f>
        <v>78515.91</v>
      </c>
      <c r="P71" s="249" t="n">
        <f aca="false">SUM(P72:P74)</f>
        <v>87575.21</v>
      </c>
      <c r="Q71" s="249" t="n">
        <f aca="false">SUM(Q72:Q74)</f>
        <v>113415.88</v>
      </c>
      <c r="R71" s="249" t="n">
        <v>125799.64</v>
      </c>
      <c r="S71" s="249" t="n">
        <v>125799.64</v>
      </c>
      <c r="T71" s="249" t="n">
        <v>114544.14</v>
      </c>
      <c r="U71" s="63" t="n">
        <v>120914.96</v>
      </c>
      <c r="V71" s="63" t="n">
        <f aca="false">SUM(V72:V75)</f>
        <v>129517</v>
      </c>
      <c r="W71" s="63" t="n">
        <f aca="false">SUM(W72:W74)</f>
        <v>117218</v>
      </c>
      <c r="X71" s="272" t="n">
        <f aca="false">SUM(X72:X74)</f>
        <v>0</v>
      </c>
      <c r="Y71" s="272" t="n">
        <f aca="false">SUM(Y72:Y74)</f>
        <v>0</v>
      </c>
      <c r="Z71" s="23" t="n">
        <f aca="false">SUM(Z72:Z74)</f>
        <v>117218</v>
      </c>
    </row>
    <row r="72" customFormat="false" ht="13.2" hidden="false" customHeight="false" outlineLevel="0" collapsed="false">
      <c r="A72" s="251"/>
      <c r="B72" s="350" t="n">
        <v>610</v>
      </c>
      <c r="C72" s="351" t="s">
        <v>137</v>
      </c>
      <c r="D72" s="253"/>
      <c r="E72" s="253"/>
      <c r="F72" s="253"/>
      <c r="G72" s="253"/>
      <c r="H72" s="253"/>
      <c r="I72" s="36"/>
      <c r="J72" s="36"/>
      <c r="K72" s="37"/>
      <c r="L72" s="37"/>
      <c r="M72" s="76"/>
      <c r="N72" s="352" t="n">
        <v>65222.28</v>
      </c>
      <c r="O72" s="353" t="n">
        <v>54948.07</v>
      </c>
      <c r="P72" s="353" t="n">
        <v>60328.94</v>
      </c>
      <c r="Q72" s="353" t="n">
        <v>81894.32</v>
      </c>
      <c r="R72" s="353" t="n">
        <v>91086.76</v>
      </c>
      <c r="S72" s="353" t="n">
        <v>91086.76</v>
      </c>
      <c r="T72" s="353" t="n">
        <v>82754.91</v>
      </c>
      <c r="U72" s="76" t="n">
        <v>86730.06</v>
      </c>
      <c r="V72" s="76" t="n">
        <v>88941</v>
      </c>
      <c r="W72" s="76" t="n">
        <v>80933</v>
      </c>
      <c r="X72" s="193"/>
      <c r="Y72" s="193"/>
      <c r="Z72" s="194" t="n">
        <f aca="false">W72+X72+Y72</f>
        <v>80933</v>
      </c>
    </row>
    <row r="73" customFormat="false" ht="13.2" hidden="false" customHeight="false" outlineLevel="0" collapsed="false">
      <c r="A73" s="251"/>
      <c r="B73" s="354" t="n">
        <v>620</v>
      </c>
      <c r="C73" s="355" t="s">
        <v>138</v>
      </c>
      <c r="D73" s="257"/>
      <c r="E73" s="257"/>
      <c r="F73" s="257"/>
      <c r="G73" s="257"/>
      <c r="H73" s="257"/>
      <c r="I73" s="43"/>
      <c r="J73" s="43"/>
      <c r="K73" s="44"/>
      <c r="L73" s="44"/>
      <c r="M73" s="45"/>
      <c r="N73" s="356"/>
      <c r="O73" s="357" t="n">
        <v>17076.54</v>
      </c>
      <c r="P73" s="357" t="n">
        <v>18947.38</v>
      </c>
      <c r="Q73" s="357" t="n">
        <v>24987.2</v>
      </c>
      <c r="R73" s="357" t="n">
        <v>27480.49</v>
      </c>
      <c r="S73" s="357" t="n">
        <v>27480.49</v>
      </c>
      <c r="T73" s="357" t="n">
        <v>25414.02</v>
      </c>
      <c r="U73" s="45" t="n">
        <v>26803.2</v>
      </c>
      <c r="V73" s="45" t="n">
        <v>27076</v>
      </c>
      <c r="W73" s="45" t="n">
        <v>28285</v>
      </c>
      <c r="X73" s="236"/>
      <c r="Y73" s="236"/>
      <c r="Z73" s="237" t="n">
        <f aca="false">W73+X73+Y73</f>
        <v>28285</v>
      </c>
    </row>
    <row r="74" customFormat="false" ht="13.2" hidden="false" customHeight="false" outlineLevel="0" collapsed="false">
      <c r="A74" s="251"/>
      <c r="B74" s="235" t="n">
        <v>630</v>
      </c>
      <c r="C74" s="267" t="s">
        <v>139</v>
      </c>
      <c r="D74" s="290"/>
      <c r="E74" s="290"/>
      <c r="F74" s="290"/>
      <c r="G74" s="290"/>
      <c r="H74" s="290"/>
      <c r="I74" s="96"/>
      <c r="J74" s="96"/>
      <c r="K74" s="97"/>
      <c r="L74" s="97"/>
      <c r="M74" s="47"/>
      <c r="N74" s="358"/>
      <c r="O74" s="359" t="n">
        <v>6491.3</v>
      </c>
      <c r="P74" s="359" t="n">
        <v>8298.89</v>
      </c>
      <c r="Q74" s="359" t="n">
        <v>6534.36</v>
      </c>
      <c r="R74" s="359" t="n">
        <v>7232.39</v>
      </c>
      <c r="S74" s="359" t="n">
        <v>7232.39</v>
      </c>
      <c r="T74" s="359" t="n">
        <v>5512.68</v>
      </c>
      <c r="U74" s="47" t="n">
        <v>1161.66</v>
      </c>
      <c r="V74" s="47" t="n">
        <v>8000</v>
      </c>
      <c r="W74" s="47" t="n">
        <v>8000</v>
      </c>
      <c r="X74" s="236"/>
      <c r="Y74" s="236"/>
      <c r="Z74" s="237" t="n">
        <f aca="false">W74+X74+Y74</f>
        <v>8000</v>
      </c>
    </row>
    <row r="75" customFormat="false" ht="13.8" hidden="false" customHeight="false" outlineLevel="0" collapsed="false">
      <c r="A75" s="251"/>
      <c r="B75" s="269" t="n">
        <v>640</v>
      </c>
      <c r="C75" s="323" t="s">
        <v>140</v>
      </c>
      <c r="D75" s="324"/>
      <c r="E75" s="324"/>
      <c r="F75" s="324"/>
      <c r="G75" s="324"/>
      <c r="H75" s="295"/>
      <c r="I75" s="296"/>
      <c r="J75" s="296"/>
      <c r="K75" s="242"/>
      <c r="L75" s="242"/>
      <c r="M75" s="143"/>
      <c r="N75" s="360"/>
      <c r="O75" s="361"/>
      <c r="P75" s="361"/>
      <c r="Q75" s="361"/>
      <c r="R75" s="361"/>
      <c r="S75" s="361"/>
      <c r="T75" s="361" t="n">
        <v>862.53</v>
      </c>
      <c r="U75" s="143" t="n">
        <v>6220.04</v>
      </c>
      <c r="V75" s="143" t="n">
        <v>5500</v>
      </c>
      <c r="W75" s="143"/>
      <c r="X75" s="283"/>
      <c r="Y75" s="283"/>
      <c r="Z75" s="284" t="n">
        <f aca="false">W75+X75+Y75</f>
        <v>0</v>
      </c>
    </row>
    <row r="76" customFormat="false" ht="14.4" hidden="false" customHeight="false" outlineLevel="0" collapsed="false">
      <c r="A76" s="326" t="s">
        <v>192</v>
      </c>
      <c r="B76" s="362" t="s">
        <v>193</v>
      </c>
      <c r="C76" s="362"/>
      <c r="D76" s="328" t="n">
        <v>1016763</v>
      </c>
      <c r="E76" s="328" t="n">
        <v>271062</v>
      </c>
      <c r="F76" s="328" t="n">
        <v>471453</v>
      </c>
      <c r="G76" s="328" t="n">
        <v>456862</v>
      </c>
      <c r="H76" s="156" t="n">
        <f aca="false">SUM(H77:H80)</f>
        <v>440003</v>
      </c>
      <c r="I76" s="156" t="n">
        <f aca="false">SUM(I77:I80)</f>
        <v>428961</v>
      </c>
      <c r="J76" s="156" t="n">
        <f aca="false">SUM(J77:J80)</f>
        <v>454364</v>
      </c>
      <c r="K76" s="156" t="n">
        <f aca="false">SUM(K77:K80)</f>
        <v>445324</v>
      </c>
      <c r="L76" s="157" t="n">
        <f aca="false">SUM(L77:L80)</f>
        <v>440667.17</v>
      </c>
      <c r="M76" s="138" t="n">
        <f aca="false">SUM(M77:M80)</f>
        <v>406831.45</v>
      </c>
      <c r="N76" s="248" t="n">
        <f aca="false">SUM(N77:N80)</f>
        <v>398077.16</v>
      </c>
      <c r="O76" s="249" t="n">
        <f aca="false">SUM(O77:O80)</f>
        <v>411260.17</v>
      </c>
      <c r="P76" s="249" t="n">
        <f aca="false">SUM(P77:P80)</f>
        <v>607295.49</v>
      </c>
      <c r="Q76" s="249" t="n">
        <f aca="false">SUM(Q77:Q80)</f>
        <v>519637.36</v>
      </c>
      <c r="R76" s="249" t="n">
        <v>553503.07</v>
      </c>
      <c r="S76" s="249" t="n">
        <v>553503.07</v>
      </c>
      <c r="T76" s="249" t="n">
        <v>652346.17</v>
      </c>
      <c r="U76" s="63" t="n">
        <v>715914.6</v>
      </c>
      <c r="V76" s="63" t="n">
        <f aca="false">SUM(V77:V80)</f>
        <v>707892</v>
      </c>
      <c r="W76" s="63" t="n">
        <f aca="false">SUM(W77:W80)</f>
        <v>731261</v>
      </c>
      <c r="X76" s="272" t="n">
        <f aca="false">SUM(X77:X80)</f>
        <v>0</v>
      </c>
      <c r="Y76" s="272" t="n">
        <f aca="false">SUM(Y77:Y80)</f>
        <v>6520</v>
      </c>
      <c r="Z76" s="23" t="n">
        <f aca="false">SUM(Z77:Z80)</f>
        <v>737781</v>
      </c>
    </row>
    <row r="77" customFormat="false" ht="13.2" hidden="true" customHeight="false" outlineLevel="0" collapsed="false">
      <c r="A77" s="273"/>
      <c r="B77" s="252" t="n">
        <v>630</v>
      </c>
      <c r="C77" s="363" t="s">
        <v>194</v>
      </c>
      <c r="D77" s="364"/>
      <c r="E77" s="364"/>
      <c r="F77" s="364"/>
      <c r="G77" s="364"/>
      <c r="H77" s="317" t="n">
        <v>4585</v>
      </c>
      <c r="I77" s="365" t="n">
        <v>1644</v>
      </c>
      <c r="J77" s="363"/>
      <c r="K77" s="37"/>
      <c r="L77" s="254"/>
      <c r="M77" s="255"/>
      <c r="N77" s="38"/>
      <c r="O77" s="255"/>
      <c r="P77" s="255" t="n">
        <v>21699.02</v>
      </c>
      <c r="Q77" s="255"/>
      <c r="R77" s="255" t="n">
        <v>0</v>
      </c>
      <c r="S77" s="255" t="n">
        <v>0</v>
      </c>
      <c r="T77" s="255"/>
      <c r="U77" s="38"/>
      <c r="V77" s="38" t="n">
        <v>0</v>
      </c>
      <c r="W77" s="38"/>
      <c r="X77" s="366"/>
      <c r="Y77" s="366"/>
      <c r="Z77" s="367" t="n">
        <f aca="false">W77+X77+Y77</f>
        <v>0</v>
      </c>
    </row>
    <row r="78" customFormat="false" ht="13.2" hidden="false" customHeight="false" outlineLevel="0" collapsed="false">
      <c r="A78" s="273"/>
      <c r="B78" s="368" t="s">
        <v>195</v>
      </c>
      <c r="C78" s="369" t="s">
        <v>196</v>
      </c>
      <c r="D78" s="370"/>
      <c r="E78" s="370"/>
      <c r="F78" s="370"/>
      <c r="G78" s="370"/>
      <c r="H78" s="268" t="n">
        <v>7659</v>
      </c>
      <c r="I78" s="371" t="n">
        <v>5301</v>
      </c>
      <c r="J78" s="268" t="n">
        <v>3974</v>
      </c>
      <c r="K78" s="372" t="n">
        <v>3974</v>
      </c>
      <c r="L78" s="373" t="n">
        <v>3974.17</v>
      </c>
      <c r="M78" s="176" t="n">
        <v>4974.02</v>
      </c>
      <c r="N78" s="45" t="n">
        <v>3974.17</v>
      </c>
      <c r="O78" s="176" t="n">
        <v>3974.17</v>
      </c>
      <c r="P78" s="176" t="n">
        <v>3974.17</v>
      </c>
      <c r="Q78" s="176" t="n">
        <v>3974.17</v>
      </c>
      <c r="R78" s="176" t="n">
        <v>3974.17</v>
      </c>
      <c r="S78" s="176" t="n">
        <v>3974.17</v>
      </c>
      <c r="T78" s="176" t="n">
        <v>3974.17</v>
      </c>
      <c r="U78" s="45" t="n">
        <v>3974.17</v>
      </c>
      <c r="V78" s="45" t="n">
        <v>4000</v>
      </c>
      <c r="W78" s="45" t="n">
        <v>4000</v>
      </c>
      <c r="X78" s="236"/>
      <c r="Y78" s="236"/>
      <c r="Z78" s="237" t="n">
        <f aca="false">W78+X78+Y78</f>
        <v>4000</v>
      </c>
    </row>
    <row r="79" customFormat="false" ht="13.2" hidden="false" customHeight="false" outlineLevel="0" collapsed="false">
      <c r="A79" s="273"/>
      <c r="B79" s="368" t="s">
        <v>195</v>
      </c>
      <c r="C79" s="369" t="s">
        <v>197</v>
      </c>
      <c r="D79" s="374"/>
      <c r="E79" s="374"/>
      <c r="F79" s="374"/>
      <c r="G79" s="374"/>
      <c r="H79" s="375"/>
      <c r="I79" s="376"/>
      <c r="J79" s="375"/>
      <c r="K79" s="377"/>
      <c r="L79" s="378"/>
      <c r="M79" s="262"/>
      <c r="N79" s="79"/>
      <c r="O79" s="262" t="n">
        <v>49000</v>
      </c>
      <c r="P79" s="262" t="n">
        <v>97445.88</v>
      </c>
      <c r="Q79" s="262"/>
      <c r="R79" s="262"/>
      <c r="S79" s="262"/>
      <c r="T79" s="262"/>
      <c r="U79" s="79"/>
      <c r="V79" s="79" t="n">
        <v>0</v>
      </c>
      <c r="W79" s="79" t="n">
        <v>0</v>
      </c>
      <c r="X79" s="301"/>
      <c r="Y79" s="301" t="n">
        <v>6520</v>
      </c>
      <c r="Z79" s="264" t="n">
        <f aca="false">W79+X79+Y79</f>
        <v>6520</v>
      </c>
    </row>
    <row r="80" customFormat="false" ht="13.8" hidden="false" customHeight="false" outlineLevel="0" collapsed="false">
      <c r="A80" s="273"/>
      <c r="B80" s="259" t="n">
        <v>640</v>
      </c>
      <c r="C80" s="379" t="s">
        <v>194</v>
      </c>
      <c r="D80" s="124"/>
      <c r="E80" s="124"/>
      <c r="F80" s="124"/>
      <c r="G80" s="124"/>
      <c r="H80" s="311" t="n">
        <v>427759</v>
      </c>
      <c r="I80" s="380" t="n">
        <v>422016</v>
      </c>
      <c r="J80" s="311" t="n">
        <v>450390</v>
      </c>
      <c r="K80" s="381" t="n">
        <v>441350</v>
      </c>
      <c r="L80" s="382" t="n">
        <v>436693</v>
      </c>
      <c r="M80" s="179" t="n">
        <v>401857.43</v>
      </c>
      <c r="N80" s="52" t="n">
        <v>394102.99</v>
      </c>
      <c r="O80" s="179" t="n">
        <v>358286</v>
      </c>
      <c r="P80" s="179" t="n">
        <v>484176.42</v>
      </c>
      <c r="Q80" s="179" t="n">
        <v>515663.19</v>
      </c>
      <c r="R80" s="179" t="n">
        <v>549528.9</v>
      </c>
      <c r="S80" s="179" t="n">
        <v>549528.9</v>
      </c>
      <c r="T80" s="179" t="n">
        <v>648372</v>
      </c>
      <c r="U80" s="52" t="n">
        <v>711940.43</v>
      </c>
      <c r="V80" s="52" t="n">
        <v>703892</v>
      </c>
      <c r="W80" s="52" t="n">
        <v>727261</v>
      </c>
      <c r="X80" s="313"/>
      <c r="Y80" s="313"/>
      <c r="Z80" s="314" t="n">
        <f aca="false">W80+X80+Y80</f>
        <v>727261</v>
      </c>
      <c r="AA80" s="34"/>
    </row>
    <row r="81" customFormat="false" ht="14.4" hidden="true" customHeight="false" outlineLevel="0" collapsed="false">
      <c r="A81" s="383" t="s">
        <v>198</v>
      </c>
      <c r="B81" s="384" t="s">
        <v>199</v>
      </c>
      <c r="C81" s="384"/>
      <c r="D81" s="385"/>
      <c r="E81" s="385"/>
      <c r="F81" s="385"/>
      <c r="G81" s="385"/>
      <c r="H81" s="385"/>
      <c r="I81" s="386" t="n">
        <v>0</v>
      </c>
      <c r="J81" s="386" t="n">
        <v>0</v>
      </c>
      <c r="K81" s="387" t="n">
        <f aca="false">K82</f>
        <v>0</v>
      </c>
      <c r="L81" s="388"/>
      <c r="M81" s="387" t="n">
        <f aca="false">M82</f>
        <v>0</v>
      </c>
      <c r="N81" s="389"/>
      <c r="O81" s="389"/>
      <c r="P81" s="389"/>
      <c r="Q81" s="390"/>
      <c r="R81" s="390"/>
      <c r="S81" s="390"/>
      <c r="T81" s="390"/>
      <c r="U81" s="389"/>
      <c r="V81" s="389"/>
      <c r="W81" s="389" t="n">
        <f aca="false">W82</f>
        <v>0</v>
      </c>
      <c r="X81" s="391"/>
      <c r="Y81" s="391"/>
      <c r="Z81" s="392"/>
    </row>
    <row r="82" customFormat="false" ht="14.4" hidden="true" customHeight="false" outlineLevel="0" collapsed="false">
      <c r="A82" s="393"/>
      <c r="B82" s="337" t="n">
        <v>630</v>
      </c>
      <c r="C82" s="394" t="s">
        <v>196</v>
      </c>
      <c r="D82" s="395"/>
      <c r="E82" s="395"/>
      <c r="F82" s="395"/>
      <c r="G82" s="395"/>
      <c r="H82" s="395"/>
      <c r="I82" s="396" t="s">
        <v>200</v>
      </c>
      <c r="J82" s="396" t="s">
        <v>200</v>
      </c>
      <c r="K82" s="338"/>
      <c r="L82" s="164"/>
      <c r="M82" s="165"/>
      <c r="N82" s="165"/>
      <c r="O82" s="165"/>
      <c r="P82" s="165"/>
      <c r="Q82" s="164"/>
      <c r="R82" s="164"/>
      <c r="S82" s="164"/>
      <c r="T82" s="164"/>
      <c r="U82" s="165"/>
      <c r="V82" s="165"/>
      <c r="W82" s="165"/>
      <c r="X82" s="397"/>
      <c r="Y82" s="397"/>
      <c r="Z82" s="398"/>
    </row>
    <row r="83" customFormat="false" ht="14.4" hidden="false" customHeight="false" outlineLevel="0" collapsed="false">
      <c r="A83" s="245" t="s">
        <v>201</v>
      </c>
      <c r="B83" s="399" t="s">
        <v>202</v>
      </c>
      <c r="C83" s="399"/>
      <c r="D83" s="247" t="n">
        <v>11817</v>
      </c>
      <c r="E83" s="247" t="n">
        <v>11784</v>
      </c>
      <c r="F83" s="247" t="n">
        <v>12315</v>
      </c>
      <c r="G83" s="247" t="n">
        <v>20259</v>
      </c>
      <c r="H83" s="137" t="n">
        <f aca="false">SUM(H84:H88)</f>
        <v>14522</v>
      </c>
      <c r="I83" s="137" t="n">
        <f aca="false">SUM(I84:I88)</f>
        <v>159820</v>
      </c>
      <c r="J83" s="137" t="n">
        <f aca="false">SUM(J84:J88)</f>
        <v>64721</v>
      </c>
      <c r="K83" s="137" t="n">
        <f aca="false">SUM(K84:K88)</f>
        <v>10450</v>
      </c>
      <c r="L83" s="138" t="n">
        <f aca="false">SUM(L84:L88)</f>
        <v>10682.39</v>
      </c>
      <c r="M83" s="138" t="n">
        <f aca="false">SUM(M84:M88)</f>
        <v>9819.23</v>
      </c>
      <c r="N83" s="248" t="n">
        <f aca="false">SUM(N84:N88)</f>
        <v>9873.75</v>
      </c>
      <c r="O83" s="249" t="n">
        <f aca="false">SUM(O84:O88)</f>
        <v>11427.25</v>
      </c>
      <c r="P83" s="249" t="n">
        <f aca="false">SUM(P84:P88)</f>
        <v>14386.41</v>
      </c>
      <c r="Q83" s="249" t="n">
        <f aca="false">SUM(Q84:Q88)</f>
        <v>17575.48</v>
      </c>
      <c r="R83" s="249" t="n">
        <v>17824.14</v>
      </c>
      <c r="S83" s="249" t="n">
        <v>17824.14</v>
      </c>
      <c r="T83" s="249" t="n">
        <v>79332.61</v>
      </c>
      <c r="U83" s="63" t="n">
        <v>20496.76</v>
      </c>
      <c r="V83" s="63" t="n">
        <f aca="false">SUM(V84:V88)</f>
        <v>22425</v>
      </c>
      <c r="W83" s="63" t="n">
        <f aca="false">SUM(W84:W88)</f>
        <v>22425</v>
      </c>
      <c r="X83" s="272" t="n">
        <f aca="false">SUM(X84:X88)</f>
        <v>0</v>
      </c>
      <c r="Y83" s="272" t="n">
        <f aca="false">SUM(Y84:Y88)</f>
        <v>0</v>
      </c>
      <c r="Z83" s="23" t="n">
        <f aca="false">SUM(Z84:Z88)</f>
        <v>22425</v>
      </c>
    </row>
    <row r="84" customFormat="false" ht="13.2" hidden="false" customHeight="false" outlineLevel="0" collapsed="false">
      <c r="A84" s="251"/>
      <c r="B84" s="274" t="n">
        <v>610</v>
      </c>
      <c r="C84" s="94" t="s">
        <v>137</v>
      </c>
      <c r="D84" s="289"/>
      <c r="E84" s="289" t="n">
        <v>7435</v>
      </c>
      <c r="F84" s="289" t="n">
        <v>7170</v>
      </c>
      <c r="G84" s="289" t="n">
        <v>13170</v>
      </c>
      <c r="H84" s="289" t="n">
        <v>9057</v>
      </c>
      <c r="I84" s="94" t="n">
        <v>7158</v>
      </c>
      <c r="J84" s="95" t="n">
        <v>7062</v>
      </c>
      <c r="K84" s="95" t="n">
        <v>6902</v>
      </c>
      <c r="L84" s="192" t="n">
        <v>7013.99</v>
      </c>
      <c r="M84" s="192" t="n">
        <v>6670.5</v>
      </c>
      <c r="N84" s="40" t="n">
        <v>6756.74</v>
      </c>
      <c r="O84" s="39" t="n">
        <v>6231.04</v>
      </c>
      <c r="P84" s="39" t="n">
        <v>9222.53</v>
      </c>
      <c r="Q84" s="39" t="n">
        <v>10920.12</v>
      </c>
      <c r="R84" s="39" t="n">
        <v>12288.18</v>
      </c>
      <c r="S84" s="39" t="n">
        <v>12288.18</v>
      </c>
      <c r="T84" s="39" t="n">
        <v>12073.77</v>
      </c>
      <c r="U84" s="40" t="n">
        <v>14305.76</v>
      </c>
      <c r="V84" s="40" t="n">
        <v>15876</v>
      </c>
      <c r="W84" s="40" t="n">
        <v>15876</v>
      </c>
      <c r="X84" s="193"/>
      <c r="Y84" s="193"/>
      <c r="Z84" s="194" t="n">
        <f aca="false">W84+X84+Y84</f>
        <v>15876</v>
      </c>
    </row>
    <row r="85" customFormat="false" ht="13.2" hidden="false" customHeight="false" outlineLevel="0" collapsed="false">
      <c r="A85" s="251"/>
      <c r="B85" s="275" t="n">
        <v>620</v>
      </c>
      <c r="C85" s="96" t="s">
        <v>138</v>
      </c>
      <c r="D85" s="290"/>
      <c r="E85" s="290" t="n">
        <v>2722</v>
      </c>
      <c r="F85" s="290" t="n">
        <v>2589</v>
      </c>
      <c r="G85" s="290" t="n">
        <v>4447</v>
      </c>
      <c r="H85" s="290" t="n">
        <v>3981</v>
      </c>
      <c r="I85" s="96" t="n">
        <v>2874</v>
      </c>
      <c r="J85" s="97" t="n">
        <v>2706</v>
      </c>
      <c r="K85" s="97" t="n">
        <v>2594</v>
      </c>
      <c r="L85" s="195" t="n">
        <v>2904.51</v>
      </c>
      <c r="M85" s="195" t="n">
        <v>2212.12</v>
      </c>
      <c r="N85" s="47" t="n">
        <v>2382.51</v>
      </c>
      <c r="O85" s="46" t="n">
        <v>2182.24</v>
      </c>
      <c r="P85" s="46" t="n">
        <v>3409.77</v>
      </c>
      <c r="Q85" s="46" t="n">
        <v>4028.34</v>
      </c>
      <c r="R85" s="46" t="n">
        <v>4494.99</v>
      </c>
      <c r="S85" s="46" t="n">
        <v>4494.99</v>
      </c>
      <c r="T85" s="46" t="n">
        <v>4416.82</v>
      </c>
      <c r="U85" s="47" t="n">
        <v>5241.06</v>
      </c>
      <c r="V85" s="47" t="n">
        <v>5549</v>
      </c>
      <c r="W85" s="47" t="n">
        <v>5549</v>
      </c>
      <c r="X85" s="236"/>
      <c r="Y85" s="236"/>
      <c r="Z85" s="237" t="n">
        <f aca="false">W85+X85+Y85</f>
        <v>5549</v>
      </c>
    </row>
    <row r="86" customFormat="false" ht="13.2" hidden="false" customHeight="false" outlineLevel="0" collapsed="false">
      <c r="A86" s="251"/>
      <c r="B86" s="275" t="n">
        <v>630</v>
      </c>
      <c r="C86" s="96" t="s">
        <v>139</v>
      </c>
      <c r="D86" s="290"/>
      <c r="E86" s="290" t="n">
        <v>1627</v>
      </c>
      <c r="F86" s="290" t="n">
        <v>2556</v>
      </c>
      <c r="G86" s="290" t="n">
        <v>2642</v>
      </c>
      <c r="H86" s="290" t="n">
        <v>1484</v>
      </c>
      <c r="I86" s="96" t="n">
        <v>1204</v>
      </c>
      <c r="J86" s="97" t="n">
        <v>1574</v>
      </c>
      <c r="K86" s="97" t="n">
        <v>954</v>
      </c>
      <c r="L86" s="195" t="n">
        <v>763.89</v>
      </c>
      <c r="M86" s="195" t="n">
        <v>936.61</v>
      </c>
      <c r="N86" s="47" t="n">
        <v>734.5</v>
      </c>
      <c r="O86" s="46" t="n">
        <v>3013.97</v>
      </c>
      <c r="P86" s="46" t="n">
        <v>1754.11</v>
      </c>
      <c r="Q86" s="46" t="n">
        <v>2627.02</v>
      </c>
      <c r="R86" s="46" t="n">
        <v>1040.97</v>
      </c>
      <c r="S86" s="46" t="n">
        <v>1040.97</v>
      </c>
      <c r="T86" s="46" t="n">
        <v>722.080000000002</v>
      </c>
      <c r="U86" s="47" t="n">
        <v>242.74</v>
      </c>
      <c r="V86" s="47" t="n">
        <v>1000</v>
      </c>
      <c r="W86" s="47" t="n">
        <v>1000</v>
      </c>
      <c r="X86" s="236"/>
      <c r="Y86" s="236"/>
      <c r="Z86" s="237" t="n">
        <f aca="false">W86+X86+Y86</f>
        <v>1000</v>
      </c>
    </row>
    <row r="87" customFormat="false" ht="13.2" hidden="true" customHeight="false" outlineLevel="0" collapsed="false">
      <c r="A87" s="251"/>
      <c r="B87" s="400"/>
      <c r="C87" s="401"/>
      <c r="D87" s="375"/>
      <c r="E87" s="375"/>
      <c r="F87" s="375"/>
      <c r="G87" s="375"/>
      <c r="H87" s="375"/>
      <c r="I87" s="401"/>
      <c r="J87" s="402"/>
      <c r="K87" s="148"/>
      <c r="L87" s="309"/>
      <c r="M87" s="309"/>
      <c r="N87" s="81"/>
      <c r="O87" s="80"/>
      <c r="P87" s="80"/>
      <c r="Q87" s="80"/>
      <c r="R87" s="80" t="n">
        <v>0</v>
      </c>
      <c r="S87" s="80" t="n">
        <v>0</v>
      </c>
      <c r="T87" s="80" t="n">
        <v>62052.74</v>
      </c>
      <c r="U87" s="81" t="n">
        <v>707.2</v>
      </c>
      <c r="V87" s="81" t="n">
        <v>0</v>
      </c>
      <c r="W87" s="81"/>
      <c r="X87" s="301"/>
      <c r="Y87" s="301"/>
      <c r="Z87" s="264" t="n">
        <f aca="false">W87+X87+Y87</f>
        <v>0</v>
      </c>
    </row>
    <row r="88" customFormat="false" ht="13.8" hidden="false" customHeight="false" outlineLevel="0" collapsed="false">
      <c r="A88" s="251"/>
      <c r="B88" s="403" t="n">
        <v>600</v>
      </c>
      <c r="C88" s="404" t="s">
        <v>203</v>
      </c>
      <c r="D88" s="405"/>
      <c r="E88" s="405"/>
      <c r="F88" s="405"/>
      <c r="G88" s="405"/>
      <c r="H88" s="405"/>
      <c r="I88" s="404" t="n">
        <v>148584</v>
      </c>
      <c r="J88" s="406" t="n">
        <v>53379</v>
      </c>
      <c r="K88" s="124"/>
      <c r="L88" s="312"/>
      <c r="M88" s="124"/>
      <c r="N88" s="54"/>
      <c r="O88" s="54"/>
      <c r="P88" s="54"/>
      <c r="Q88" s="53"/>
      <c r="R88" s="53"/>
      <c r="S88" s="53"/>
      <c r="T88" s="53" t="n">
        <v>67.2</v>
      </c>
      <c r="U88" s="54"/>
      <c r="V88" s="54" t="n">
        <v>0</v>
      </c>
      <c r="W88" s="54"/>
      <c r="X88" s="243"/>
      <c r="Y88" s="243"/>
      <c r="Z88" s="244" t="n">
        <f aca="false">W88+X88+Y88</f>
        <v>0</v>
      </c>
    </row>
    <row r="89" customFormat="false" ht="14.4" hidden="false" customHeight="false" outlineLevel="0" collapsed="false">
      <c r="A89" s="407" t="s">
        <v>204</v>
      </c>
      <c r="B89" s="399" t="s">
        <v>205</v>
      </c>
      <c r="C89" s="399"/>
      <c r="D89" s="247" t="n">
        <v>11518</v>
      </c>
      <c r="E89" s="247" t="n">
        <v>13012</v>
      </c>
      <c r="F89" s="247" t="n">
        <v>13643</v>
      </c>
      <c r="G89" s="247" t="n">
        <v>15109</v>
      </c>
      <c r="H89" s="247" t="n">
        <v>14271</v>
      </c>
      <c r="I89" s="137" t="n">
        <f aca="false">SUM(I90:I92)</f>
        <v>14580</v>
      </c>
      <c r="J89" s="137" t="n">
        <f aca="false">SUM(J90:J92)</f>
        <v>13755</v>
      </c>
      <c r="K89" s="137" t="n">
        <f aca="false">SUM(K90:K92)</f>
        <v>12987</v>
      </c>
      <c r="L89" s="138" t="n">
        <f aca="false">SUM(L90:L92)</f>
        <v>12440.38</v>
      </c>
      <c r="M89" s="138" t="n">
        <f aca="false">SUM(M90:M93)</f>
        <v>12085.22</v>
      </c>
      <c r="N89" s="248" t="n">
        <f aca="false">SUM(N90:N93)</f>
        <v>14820</v>
      </c>
      <c r="O89" s="249" t="n">
        <f aca="false">SUM(O90:O93)</f>
        <v>17802.89</v>
      </c>
      <c r="P89" s="249" t="n">
        <f aca="false">SUM(P90:P93)</f>
        <v>18901.94</v>
      </c>
      <c r="Q89" s="249" t="n">
        <f aca="false">SUM(Q90:Q93)</f>
        <v>19832.53</v>
      </c>
      <c r="R89" s="249" t="n">
        <v>21525</v>
      </c>
      <c r="S89" s="249" t="n">
        <v>21525</v>
      </c>
      <c r="T89" s="249" t="n">
        <v>16829.01</v>
      </c>
      <c r="U89" s="63" t="n">
        <v>23588.97</v>
      </c>
      <c r="V89" s="63" t="n">
        <f aca="false">SUM(V90:V92)</f>
        <v>20708</v>
      </c>
      <c r="W89" s="63" t="n">
        <f aca="false">SUM(W90:W92)</f>
        <v>20708</v>
      </c>
      <c r="X89" s="272" t="n">
        <f aca="false">SUM(X90:X92)</f>
        <v>0</v>
      </c>
      <c r="Y89" s="272" t="n">
        <f aca="false">SUM(Y90:Y92)</f>
        <v>0</v>
      </c>
      <c r="Z89" s="23" t="n">
        <f aca="false">SUM(Z90:Z92)</f>
        <v>20708</v>
      </c>
    </row>
    <row r="90" customFormat="false" ht="13.2" hidden="false" customHeight="false" outlineLevel="0" collapsed="false">
      <c r="A90" s="251"/>
      <c r="B90" s="274" t="n">
        <v>610</v>
      </c>
      <c r="C90" s="94" t="s">
        <v>137</v>
      </c>
      <c r="D90" s="289"/>
      <c r="E90" s="289" t="n">
        <v>8099</v>
      </c>
      <c r="F90" s="289" t="n">
        <v>8597</v>
      </c>
      <c r="G90" s="289" t="n">
        <v>9417</v>
      </c>
      <c r="H90" s="289" t="n">
        <v>9528</v>
      </c>
      <c r="I90" s="94" t="n">
        <v>9523</v>
      </c>
      <c r="J90" s="95" t="n">
        <v>8900</v>
      </c>
      <c r="K90" s="95" t="n">
        <v>8730</v>
      </c>
      <c r="L90" s="39" t="n">
        <v>8356.07</v>
      </c>
      <c r="M90" s="39" t="n">
        <v>8369.97</v>
      </c>
      <c r="N90" s="40" t="n">
        <v>10167.75</v>
      </c>
      <c r="O90" s="39" t="n">
        <v>12358.6</v>
      </c>
      <c r="P90" s="39" t="n">
        <v>13120.16</v>
      </c>
      <c r="Q90" s="39" t="n">
        <v>14108.2</v>
      </c>
      <c r="R90" s="39" t="n">
        <v>15465.15</v>
      </c>
      <c r="S90" s="39" t="n">
        <v>15465.15</v>
      </c>
      <c r="T90" s="39" t="n">
        <v>12005.13</v>
      </c>
      <c r="U90" s="40" t="n">
        <v>6124.62</v>
      </c>
      <c r="V90" s="40" t="n">
        <v>14604</v>
      </c>
      <c r="W90" s="40" t="n">
        <v>14604</v>
      </c>
      <c r="X90" s="193"/>
      <c r="Y90" s="193"/>
      <c r="Z90" s="194" t="n">
        <f aca="false">W90+X90+Y90</f>
        <v>14604</v>
      </c>
    </row>
    <row r="91" customFormat="false" ht="13.2" hidden="false" customHeight="false" outlineLevel="0" collapsed="false">
      <c r="A91" s="251"/>
      <c r="B91" s="275" t="n">
        <v>620</v>
      </c>
      <c r="C91" s="96" t="s">
        <v>138</v>
      </c>
      <c r="D91" s="290"/>
      <c r="E91" s="290" t="n">
        <v>2855</v>
      </c>
      <c r="F91" s="290" t="n">
        <v>3220</v>
      </c>
      <c r="G91" s="290" t="n">
        <v>3567</v>
      </c>
      <c r="H91" s="290" t="n">
        <v>3607</v>
      </c>
      <c r="I91" s="96" t="n">
        <v>3617</v>
      </c>
      <c r="J91" s="97" t="n">
        <v>3393</v>
      </c>
      <c r="K91" s="97" t="n">
        <v>3330</v>
      </c>
      <c r="L91" s="46" t="n">
        <v>3406.87</v>
      </c>
      <c r="M91" s="46" t="n">
        <v>2973.01</v>
      </c>
      <c r="N91" s="47" t="n">
        <v>3841.92</v>
      </c>
      <c r="O91" s="46" t="n">
        <v>4614.21</v>
      </c>
      <c r="P91" s="46" t="n">
        <v>4873.08</v>
      </c>
      <c r="Q91" s="46" t="n">
        <v>4776.7</v>
      </c>
      <c r="R91" s="46" t="n">
        <v>5096.84</v>
      </c>
      <c r="S91" s="46" t="n">
        <v>5096.84</v>
      </c>
      <c r="T91" s="46" t="n">
        <v>4010.34</v>
      </c>
      <c r="U91" s="47" t="n">
        <v>3891.94</v>
      </c>
      <c r="V91" s="47" t="n">
        <v>5104</v>
      </c>
      <c r="W91" s="47" t="n">
        <v>5104</v>
      </c>
      <c r="X91" s="236"/>
      <c r="Y91" s="236"/>
      <c r="Z91" s="237" t="n">
        <f aca="false">W91+X91+Y91</f>
        <v>5104</v>
      </c>
    </row>
    <row r="92" customFormat="false" ht="13.8" hidden="false" customHeight="false" outlineLevel="0" collapsed="false">
      <c r="A92" s="251"/>
      <c r="B92" s="400" t="n">
        <v>630</v>
      </c>
      <c r="C92" s="99" t="s">
        <v>139</v>
      </c>
      <c r="D92" s="311"/>
      <c r="E92" s="311" t="n">
        <v>2058</v>
      </c>
      <c r="F92" s="311" t="n">
        <v>1826</v>
      </c>
      <c r="G92" s="311" t="n">
        <v>2125</v>
      </c>
      <c r="H92" s="311" t="n">
        <v>1136</v>
      </c>
      <c r="I92" s="98" t="n">
        <v>1440</v>
      </c>
      <c r="J92" s="124" t="n">
        <v>1462</v>
      </c>
      <c r="K92" s="148" t="n">
        <v>927</v>
      </c>
      <c r="L92" s="195" t="n">
        <v>677.44</v>
      </c>
      <c r="M92" s="195" t="n">
        <v>629.37</v>
      </c>
      <c r="N92" s="47" t="n">
        <v>810.33</v>
      </c>
      <c r="O92" s="46" t="n">
        <v>830.08</v>
      </c>
      <c r="P92" s="46" t="n">
        <v>908.7</v>
      </c>
      <c r="Q92" s="46" t="n">
        <v>947.63</v>
      </c>
      <c r="R92" s="46" t="n">
        <v>963.01</v>
      </c>
      <c r="S92" s="46" t="n">
        <v>963.01</v>
      </c>
      <c r="T92" s="46" t="n">
        <v>541.16</v>
      </c>
      <c r="U92" s="47" t="n">
        <v>32.41</v>
      </c>
      <c r="V92" s="47" t="n">
        <v>1000</v>
      </c>
      <c r="W92" s="47" t="n">
        <v>1000</v>
      </c>
      <c r="X92" s="236"/>
      <c r="Y92" s="236"/>
      <c r="Z92" s="237" t="n">
        <f aca="false">W92+X92+Y92</f>
        <v>1000</v>
      </c>
    </row>
    <row r="93" customFormat="false" ht="13.8" hidden="false" customHeight="false" outlineLevel="0" collapsed="false">
      <c r="A93" s="251"/>
      <c r="B93" s="403" t="n">
        <v>640</v>
      </c>
      <c r="C93" s="98" t="s">
        <v>140</v>
      </c>
      <c r="D93" s="324"/>
      <c r="E93" s="324"/>
      <c r="F93" s="324"/>
      <c r="G93" s="324"/>
      <c r="H93" s="324"/>
      <c r="I93" s="296"/>
      <c r="J93" s="242"/>
      <c r="K93" s="292"/>
      <c r="L93" s="408"/>
      <c r="M93" s="408" t="n">
        <v>112.87</v>
      </c>
      <c r="N93" s="143"/>
      <c r="O93" s="143"/>
      <c r="P93" s="143"/>
      <c r="Q93" s="142"/>
      <c r="R93" s="142"/>
      <c r="S93" s="142"/>
      <c r="T93" s="142" t="n">
        <v>272.38</v>
      </c>
      <c r="U93" s="143" t="n">
        <v>13540</v>
      </c>
      <c r="V93" s="143" t="n">
        <v>0</v>
      </c>
      <c r="W93" s="143"/>
      <c r="X93" s="283"/>
      <c r="Y93" s="283"/>
      <c r="Z93" s="284" t="n">
        <f aca="false">W93+X93+Y93</f>
        <v>0</v>
      </c>
    </row>
    <row r="94" customFormat="false" ht="14.4" hidden="false" customHeight="false" outlineLevel="0" collapsed="false">
      <c r="A94" s="326" t="s">
        <v>206</v>
      </c>
      <c r="B94" s="327" t="s">
        <v>207</v>
      </c>
      <c r="C94" s="327"/>
      <c r="D94" s="328" t="n">
        <v>0</v>
      </c>
      <c r="E94" s="328" t="n">
        <v>221337</v>
      </c>
      <c r="F94" s="328" t="n">
        <v>136394</v>
      </c>
      <c r="G94" s="328" t="n">
        <v>214824</v>
      </c>
      <c r="H94" s="328" t="n">
        <v>646088</v>
      </c>
      <c r="I94" s="137" t="n">
        <f aca="false">SUM(I100:I112)</f>
        <v>152165</v>
      </c>
      <c r="J94" s="137" t="n">
        <f aca="false">SUM(J100:J112)</f>
        <v>173492</v>
      </c>
      <c r="K94" s="137" t="n">
        <f aca="false">SUM(K100:K112)</f>
        <v>219663</v>
      </c>
      <c r="L94" s="138" t="n">
        <f aca="false">SUM(L95:L112)</f>
        <v>485501.09</v>
      </c>
      <c r="M94" s="138" t="n">
        <f aca="false">SUM(M95:M112)</f>
        <v>315963.52</v>
      </c>
      <c r="N94" s="248" t="n">
        <f aca="false">SUM(N95:N112)</f>
        <v>306308.77</v>
      </c>
      <c r="O94" s="249" t="n">
        <f aca="false">SUM(O95:O112)</f>
        <v>235650.84</v>
      </c>
      <c r="P94" s="249" t="n">
        <f aca="false">SUM(P95:P112)</f>
        <v>258445.63</v>
      </c>
      <c r="Q94" s="249" t="n">
        <f aca="false">SUM(Q95:Q112)</f>
        <v>225107.38</v>
      </c>
      <c r="R94" s="249" t="n">
        <v>183499.42</v>
      </c>
      <c r="S94" s="249" t="n">
        <v>183499.42</v>
      </c>
      <c r="T94" s="249" t="n">
        <v>245388.62</v>
      </c>
      <c r="U94" s="63" t="n">
        <v>284081.65</v>
      </c>
      <c r="V94" s="63" t="n">
        <f aca="false">SUM(V108:V112)</f>
        <v>300458</v>
      </c>
      <c r="W94" s="63" t="n">
        <f aca="false">SUM(W95:W112)</f>
        <v>265322</v>
      </c>
      <c r="X94" s="272" t="n">
        <f aca="false">SUM(X95:X112)</f>
        <v>0</v>
      </c>
      <c r="Y94" s="272" t="n">
        <f aca="false">SUM(Y95:Y112)</f>
        <v>7551</v>
      </c>
      <c r="Z94" s="23" t="n">
        <f aca="false">SUM(Z95:Z112)</f>
        <v>272873</v>
      </c>
    </row>
    <row r="95" customFormat="false" ht="13.5" hidden="true" customHeight="true" outlineLevel="0" collapsed="false">
      <c r="A95" s="273"/>
      <c r="B95" s="274" t="n">
        <v>630</v>
      </c>
      <c r="C95" s="94" t="s">
        <v>208</v>
      </c>
      <c r="D95" s="409"/>
      <c r="E95" s="409"/>
      <c r="F95" s="409"/>
      <c r="G95" s="409"/>
      <c r="H95" s="409"/>
      <c r="I95" s="410"/>
      <c r="J95" s="410"/>
      <c r="K95" s="410"/>
      <c r="L95" s="255" t="n">
        <v>164829</v>
      </c>
      <c r="M95" s="255" t="n">
        <v>115488</v>
      </c>
      <c r="N95" s="38" t="n">
        <v>98750</v>
      </c>
      <c r="O95" s="255"/>
      <c r="P95" s="255"/>
      <c r="Q95" s="255"/>
      <c r="R95" s="255"/>
      <c r="S95" s="255"/>
      <c r="T95" s="255"/>
      <c r="U95" s="38"/>
      <c r="V95" s="38"/>
      <c r="W95" s="411"/>
      <c r="X95" s="234"/>
      <c r="Y95" s="234"/>
      <c r="Z95" s="412"/>
    </row>
    <row r="96" customFormat="false" ht="13.5" hidden="true" customHeight="true" outlineLevel="0" collapsed="false">
      <c r="A96" s="273"/>
      <c r="B96" s="275"/>
      <c r="C96" s="99" t="s">
        <v>209</v>
      </c>
      <c r="D96" s="413"/>
      <c r="E96" s="413"/>
      <c r="F96" s="413"/>
      <c r="G96" s="413"/>
      <c r="H96" s="413"/>
      <c r="I96" s="414"/>
      <c r="J96" s="414"/>
      <c r="K96" s="414"/>
      <c r="L96" s="322" t="n">
        <v>9696.54</v>
      </c>
      <c r="M96" s="415"/>
      <c r="N96" s="416"/>
      <c r="O96" s="415"/>
      <c r="P96" s="415"/>
      <c r="Q96" s="415"/>
      <c r="R96" s="415"/>
      <c r="S96" s="415"/>
      <c r="T96" s="415"/>
      <c r="U96" s="416"/>
      <c r="V96" s="416"/>
      <c r="W96" s="416"/>
      <c r="X96" s="199"/>
      <c r="Y96" s="199"/>
      <c r="Z96" s="344"/>
    </row>
    <row r="97" customFormat="false" ht="13.5" hidden="true" customHeight="true" outlineLevel="0" collapsed="false">
      <c r="A97" s="273"/>
      <c r="B97" s="275"/>
      <c r="C97" s="99" t="s">
        <v>210</v>
      </c>
      <c r="D97" s="413"/>
      <c r="E97" s="413"/>
      <c r="F97" s="413"/>
      <c r="G97" s="413"/>
      <c r="H97" s="413"/>
      <c r="I97" s="414"/>
      <c r="J97" s="414"/>
      <c r="K97" s="414"/>
      <c r="L97" s="322" t="n">
        <v>9955.3</v>
      </c>
      <c r="M97" s="415"/>
      <c r="N97" s="416"/>
      <c r="O97" s="415"/>
      <c r="P97" s="415"/>
      <c r="Q97" s="415"/>
      <c r="R97" s="415"/>
      <c r="S97" s="415"/>
      <c r="T97" s="415"/>
      <c r="U97" s="416"/>
      <c r="V97" s="416"/>
      <c r="W97" s="416"/>
      <c r="X97" s="199"/>
      <c r="Y97" s="199"/>
      <c r="Z97" s="344"/>
    </row>
    <row r="98" customFormat="false" ht="13.5" hidden="true" customHeight="true" outlineLevel="0" collapsed="false">
      <c r="A98" s="273"/>
      <c r="B98" s="275"/>
      <c r="C98" s="99" t="s">
        <v>211</v>
      </c>
      <c r="D98" s="413"/>
      <c r="E98" s="413"/>
      <c r="F98" s="413"/>
      <c r="G98" s="413"/>
      <c r="H98" s="413"/>
      <c r="I98" s="414"/>
      <c r="J98" s="414"/>
      <c r="K98" s="414"/>
      <c r="L98" s="322" t="n">
        <v>11550</v>
      </c>
      <c r="M98" s="415"/>
      <c r="N98" s="416"/>
      <c r="O98" s="415"/>
      <c r="P98" s="415"/>
      <c r="Q98" s="415"/>
      <c r="R98" s="415"/>
      <c r="S98" s="415"/>
      <c r="T98" s="415"/>
      <c r="U98" s="416"/>
      <c r="V98" s="416"/>
      <c r="W98" s="416"/>
      <c r="X98" s="199"/>
      <c r="Y98" s="199"/>
      <c r="Z98" s="344"/>
    </row>
    <row r="99" customFormat="false" ht="13.5" hidden="true" customHeight="true" outlineLevel="0" collapsed="false">
      <c r="A99" s="273"/>
      <c r="B99" s="275"/>
      <c r="C99" s="96" t="s">
        <v>212</v>
      </c>
      <c r="D99" s="413"/>
      <c r="E99" s="413"/>
      <c r="F99" s="413"/>
      <c r="G99" s="413"/>
      <c r="H99" s="413"/>
      <c r="I99" s="414"/>
      <c r="J99" s="414"/>
      <c r="K99" s="414"/>
      <c r="L99" s="322" t="n">
        <v>11848</v>
      </c>
      <c r="M99" s="415"/>
      <c r="N99" s="416"/>
      <c r="O99" s="415"/>
      <c r="P99" s="415"/>
      <c r="Q99" s="415"/>
      <c r="R99" s="415"/>
      <c r="S99" s="415"/>
      <c r="T99" s="415"/>
      <c r="U99" s="416"/>
      <c r="V99" s="416"/>
      <c r="W99" s="416"/>
      <c r="X99" s="199"/>
      <c r="Y99" s="199"/>
      <c r="Z99" s="344"/>
    </row>
    <row r="100" customFormat="false" ht="13.5" hidden="true" customHeight="true" outlineLevel="0" collapsed="false">
      <c r="A100" s="273"/>
      <c r="B100" s="291"/>
      <c r="C100" s="146" t="s">
        <v>213</v>
      </c>
      <c r="D100" s="117"/>
      <c r="E100" s="117"/>
      <c r="F100" s="117"/>
      <c r="G100" s="117"/>
      <c r="H100" s="117"/>
      <c r="I100" s="146"/>
      <c r="J100" s="117"/>
      <c r="K100" s="117"/>
      <c r="L100" s="77" t="n">
        <v>55733.87</v>
      </c>
      <c r="M100" s="46" t="n">
        <v>17376</v>
      </c>
      <c r="N100" s="78"/>
      <c r="O100" s="77" t="n">
        <v>39179.72</v>
      </c>
      <c r="P100" s="77"/>
      <c r="Q100" s="77"/>
      <c r="R100" s="77"/>
      <c r="S100" s="77"/>
      <c r="T100" s="77"/>
      <c r="U100" s="78"/>
      <c r="V100" s="78"/>
      <c r="W100" s="78"/>
      <c r="X100" s="199"/>
      <c r="Y100" s="199"/>
      <c r="Z100" s="344"/>
    </row>
    <row r="101" customFormat="false" ht="13.5" hidden="true" customHeight="true" outlineLevel="0" collapsed="false">
      <c r="A101" s="273"/>
      <c r="B101" s="400"/>
      <c r="C101" s="99" t="s">
        <v>214</v>
      </c>
      <c r="D101" s="148"/>
      <c r="E101" s="148"/>
      <c r="F101" s="148"/>
      <c r="G101" s="148"/>
      <c r="H101" s="148"/>
      <c r="I101" s="99"/>
      <c r="J101" s="148"/>
      <c r="K101" s="97"/>
      <c r="L101" s="46" t="n">
        <v>41848</v>
      </c>
      <c r="M101" s="46"/>
      <c r="N101" s="47"/>
      <c r="O101" s="46"/>
      <c r="P101" s="46"/>
      <c r="Q101" s="46"/>
      <c r="R101" s="46"/>
      <c r="S101" s="46"/>
      <c r="T101" s="46"/>
      <c r="U101" s="47"/>
      <c r="V101" s="47"/>
      <c r="W101" s="47"/>
      <c r="X101" s="199"/>
      <c r="Y101" s="199"/>
      <c r="Z101" s="344"/>
    </row>
    <row r="102" customFormat="false" ht="13.5" hidden="true" customHeight="true" outlineLevel="0" collapsed="false">
      <c r="A102" s="273"/>
      <c r="B102" s="400"/>
      <c r="C102" s="99"/>
      <c r="D102" s="148"/>
      <c r="E102" s="148"/>
      <c r="F102" s="148"/>
      <c r="G102" s="148"/>
      <c r="H102" s="148"/>
      <c r="I102" s="99"/>
      <c r="J102" s="148"/>
      <c r="K102" s="97"/>
      <c r="L102" s="47"/>
      <c r="M102" s="46"/>
      <c r="N102" s="47"/>
      <c r="O102" s="46"/>
      <c r="P102" s="46"/>
      <c r="Q102" s="46"/>
      <c r="R102" s="46"/>
      <c r="S102" s="46"/>
      <c r="T102" s="46"/>
      <c r="U102" s="47"/>
      <c r="V102" s="47"/>
      <c r="W102" s="47"/>
      <c r="X102" s="199"/>
      <c r="Y102" s="199"/>
      <c r="Z102" s="344"/>
    </row>
    <row r="103" customFormat="false" ht="13.5" hidden="true" customHeight="true" outlineLevel="0" collapsed="false">
      <c r="A103" s="273"/>
      <c r="B103" s="400"/>
      <c r="C103" s="99"/>
      <c r="D103" s="148"/>
      <c r="E103" s="148"/>
      <c r="F103" s="148"/>
      <c r="G103" s="148"/>
      <c r="H103" s="148"/>
      <c r="I103" s="99"/>
      <c r="J103" s="148"/>
      <c r="K103" s="97"/>
      <c r="L103" s="47"/>
      <c r="M103" s="46"/>
      <c r="N103" s="47"/>
      <c r="O103" s="46"/>
      <c r="P103" s="46"/>
      <c r="Q103" s="46"/>
      <c r="R103" s="46"/>
      <c r="S103" s="46"/>
      <c r="T103" s="46"/>
      <c r="U103" s="47"/>
      <c r="V103" s="47"/>
      <c r="W103" s="47"/>
      <c r="X103" s="199"/>
      <c r="Y103" s="199"/>
      <c r="Z103" s="344"/>
    </row>
    <row r="104" customFormat="false" ht="13.5" hidden="true" customHeight="true" outlineLevel="0" collapsed="false">
      <c r="A104" s="273"/>
      <c r="B104" s="400"/>
      <c r="C104" s="96"/>
      <c r="D104" s="97"/>
      <c r="E104" s="97"/>
      <c r="F104" s="97"/>
      <c r="G104" s="97"/>
      <c r="H104" s="97"/>
      <c r="I104" s="96"/>
      <c r="J104" s="97"/>
      <c r="K104" s="97"/>
      <c r="L104" s="47"/>
      <c r="M104" s="46"/>
      <c r="N104" s="47"/>
      <c r="O104" s="46"/>
      <c r="P104" s="46"/>
      <c r="Q104" s="46"/>
      <c r="R104" s="46"/>
      <c r="S104" s="46"/>
      <c r="T104" s="46"/>
      <c r="U104" s="47"/>
      <c r="V104" s="47"/>
      <c r="W104" s="47"/>
      <c r="X104" s="199"/>
      <c r="Y104" s="199"/>
      <c r="Z104" s="344"/>
    </row>
    <row r="105" customFormat="false" ht="13.5" hidden="true" customHeight="true" outlineLevel="0" collapsed="false">
      <c r="A105" s="273"/>
      <c r="B105" s="400" t="n">
        <v>630</v>
      </c>
      <c r="C105" s="96" t="s">
        <v>215</v>
      </c>
      <c r="D105" s="97"/>
      <c r="E105" s="97"/>
      <c r="F105" s="97"/>
      <c r="G105" s="97"/>
      <c r="H105" s="97"/>
      <c r="I105" s="96" t="n">
        <v>800</v>
      </c>
      <c r="J105" s="97"/>
      <c r="K105" s="97"/>
      <c r="L105" s="47"/>
      <c r="M105" s="46"/>
      <c r="N105" s="47"/>
      <c r="O105" s="46"/>
      <c r="P105" s="46"/>
      <c r="Q105" s="46"/>
      <c r="R105" s="46"/>
      <c r="S105" s="46"/>
      <c r="T105" s="46"/>
      <c r="U105" s="47"/>
      <c r="V105" s="47"/>
      <c r="W105" s="47"/>
      <c r="X105" s="199"/>
      <c r="Y105" s="199"/>
      <c r="Z105" s="344"/>
    </row>
    <row r="106" customFormat="false" ht="13.5" hidden="true" customHeight="true" outlineLevel="0" collapsed="false">
      <c r="A106" s="273"/>
      <c r="B106" s="400" t="n">
        <v>630</v>
      </c>
      <c r="C106" s="96" t="s">
        <v>216</v>
      </c>
      <c r="D106" s="97"/>
      <c r="E106" s="97"/>
      <c r="F106" s="97"/>
      <c r="G106" s="97"/>
      <c r="H106" s="97"/>
      <c r="I106" s="96" t="n">
        <v>2124</v>
      </c>
      <c r="J106" s="97" t="n">
        <v>1200</v>
      </c>
      <c r="K106" s="47" t="n">
        <f aca="false">25728+5970+25054</f>
        <v>56752</v>
      </c>
      <c r="L106" s="47"/>
      <c r="M106" s="46"/>
      <c r="N106" s="47"/>
      <c r="O106" s="46"/>
      <c r="P106" s="46"/>
      <c r="Q106" s="46"/>
      <c r="R106" s="46"/>
      <c r="S106" s="46"/>
      <c r="T106" s="46"/>
      <c r="U106" s="47"/>
      <c r="V106" s="47"/>
      <c r="W106" s="47"/>
      <c r="X106" s="199"/>
      <c r="Y106" s="199"/>
      <c r="Z106" s="344"/>
    </row>
    <row r="107" customFormat="false" ht="13.5" hidden="true" customHeight="true" outlineLevel="0" collapsed="false">
      <c r="A107" s="273"/>
      <c r="B107" s="400" t="n">
        <v>630</v>
      </c>
      <c r="C107" s="96" t="s">
        <v>217</v>
      </c>
      <c r="D107" s="97"/>
      <c r="E107" s="97"/>
      <c r="F107" s="97"/>
      <c r="G107" s="97"/>
      <c r="H107" s="97"/>
      <c r="I107" s="96"/>
      <c r="J107" s="97" t="n">
        <v>22691</v>
      </c>
      <c r="K107" s="47" t="n">
        <v>859</v>
      </c>
      <c r="L107" s="47"/>
      <c r="M107" s="46" t="n">
        <v>774.55</v>
      </c>
      <c r="N107" s="47"/>
      <c r="O107" s="46"/>
      <c r="P107" s="46"/>
      <c r="Q107" s="46"/>
      <c r="R107" s="46"/>
      <c r="S107" s="46"/>
      <c r="T107" s="46"/>
      <c r="U107" s="47"/>
      <c r="V107" s="47"/>
      <c r="W107" s="47"/>
      <c r="X107" s="199"/>
      <c r="Y107" s="199"/>
      <c r="Z107" s="344"/>
    </row>
    <row r="108" customFormat="false" ht="13.5" hidden="true" customHeight="true" outlineLevel="0" collapsed="false">
      <c r="A108" s="273"/>
      <c r="B108" s="400" t="n">
        <v>630</v>
      </c>
      <c r="C108" s="96" t="s">
        <v>218</v>
      </c>
      <c r="D108" s="97"/>
      <c r="E108" s="97"/>
      <c r="F108" s="97"/>
      <c r="G108" s="97"/>
      <c r="H108" s="97"/>
      <c r="I108" s="96" t="n">
        <v>4435</v>
      </c>
      <c r="J108" s="97"/>
      <c r="K108" s="97" t="n">
        <v>0</v>
      </c>
      <c r="L108" s="46" t="n">
        <v>931.15</v>
      </c>
      <c r="M108" s="46" t="n">
        <v>7872</v>
      </c>
      <c r="N108" s="47" t="n">
        <v>6215.72</v>
      </c>
      <c r="O108" s="46"/>
      <c r="P108" s="46" t="n">
        <v>50244.21</v>
      </c>
      <c r="Q108" s="46"/>
      <c r="R108" s="46"/>
      <c r="S108" s="46"/>
      <c r="T108" s="46"/>
      <c r="U108" s="47" t="n">
        <v>0</v>
      </c>
      <c r="V108" s="47" t="n">
        <v>0</v>
      </c>
      <c r="W108" s="47" t="n">
        <v>0</v>
      </c>
      <c r="X108" s="236"/>
      <c r="Y108" s="236"/>
      <c r="Z108" s="237" t="n">
        <f aca="false">W108+X108+Y108</f>
        <v>0</v>
      </c>
    </row>
    <row r="109" customFormat="false" ht="13.5" hidden="true" customHeight="true" outlineLevel="0" collapsed="false">
      <c r="A109" s="273"/>
      <c r="B109" s="400" t="n">
        <v>630</v>
      </c>
      <c r="C109" s="99" t="s">
        <v>219</v>
      </c>
      <c r="D109" s="148"/>
      <c r="E109" s="148"/>
      <c r="F109" s="148"/>
      <c r="G109" s="148"/>
      <c r="H109" s="148"/>
      <c r="I109" s="99"/>
      <c r="J109" s="148"/>
      <c r="K109" s="148"/>
      <c r="L109" s="81"/>
      <c r="M109" s="80"/>
      <c r="N109" s="81" t="n">
        <v>17446.49</v>
      </c>
      <c r="O109" s="80"/>
      <c r="P109" s="80"/>
      <c r="Q109" s="80"/>
      <c r="R109" s="80"/>
      <c r="S109" s="80"/>
      <c r="T109" s="80"/>
      <c r="U109" s="81" t="n">
        <v>0</v>
      </c>
      <c r="V109" s="81" t="n">
        <v>0</v>
      </c>
      <c r="W109" s="81"/>
      <c r="X109" s="199"/>
      <c r="Y109" s="199"/>
      <c r="Z109" s="344" t="n">
        <f aca="false">W109+X109+Y109</f>
        <v>0</v>
      </c>
    </row>
    <row r="110" customFormat="false" ht="13.5" hidden="false" customHeight="true" outlineLevel="0" collapsed="false">
      <c r="A110" s="273"/>
      <c r="B110" s="400" t="n">
        <v>630</v>
      </c>
      <c r="C110" s="99" t="s">
        <v>220</v>
      </c>
      <c r="D110" s="148"/>
      <c r="E110" s="148"/>
      <c r="F110" s="148"/>
      <c r="G110" s="148"/>
      <c r="H110" s="148"/>
      <c r="I110" s="99" t="n">
        <v>931</v>
      </c>
      <c r="J110" s="148" t="n">
        <v>0</v>
      </c>
      <c r="K110" s="148"/>
      <c r="L110" s="148"/>
      <c r="M110" s="309"/>
      <c r="N110" s="81" t="n">
        <v>0</v>
      </c>
      <c r="O110" s="80"/>
      <c r="P110" s="80"/>
      <c r="Q110" s="80" t="n">
        <v>0</v>
      </c>
      <c r="R110" s="80"/>
      <c r="S110" s="80"/>
      <c r="T110" s="80"/>
      <c r="U110" s="81" t="n">
        <v>0</v>
      </c>
      <c r="V110" s="81" t="n">
        <v>30000</v>
      </c>
      <c r="W110" s="81"/>
      <c r="X110" s="199"/>
      <c r="Y110" s="236" t="n">
        <v>7551</v>
      </c>
      <c r="Z110" s="237" t="n">
        <f aca="false">W110+X110+Y110</f>
        <v>7551</v>
      </c>
    </row>
    <row r="111" customFormat="false" ht="13.5" hidden="false" customHeight="true" outlineLevel="0" collapsed="false">
      <c r="A111" s="273"/>
      <c r="B111" s="400" t="n">
        <v>630</v>
      </c>
      <c r="C111" s="99" t="s">
        <v>221</v>
      </c>
      <c r="D111" s="148"/>
      <c r="E111" s="148"/>
      <c r="F111" s="148"/>
      <c r="G111" s="148"/>
      <c r="H111" s="148"/>
      <c r="I111" s="96" t="n">
        <v>10805</v>
      </c>
      <c r="J111" s="97" t="n">
        <v>3148</v>
      </c>
      <c r="K111" s="148" t="n">
        <f aca="false">2890+1395+2974+8613+1646</f>
        <v>17518</v>
      </c>
      <c r="L111" s="80" t="n">
        <v>34575.23</v>
      </c>
      <c r="M111" s="80" t="n">
        <v>22975.97</v>
      </c>
      <c r="N111" s="81" t="n">
        <v>28524.56</v>
      </c>
      <c r="O111" s="80" t="n">
        <v>26839.28</v>
      </c>
      <c r="P111" s="80" t="n">
        <v>38980.9</v>
      </c>
      <c r="Q111" s="80" t="n">
        <v>31233.38</v>
      </c>
      <c r="R111" s="80" t="n">
        <v>28868.42</v>
      </c>
      <c r="S111" s="80" t="n">
        <v>28868.42</v>
      </c>
      <c r="T111" s="80" t="n">
        <v>26606.62</v>
      </c>
      <c r="U111" s="81" t="n">
        <v>63166.65</v>
      </c>
      <c r="V111" s="81" t="n">
        <v>25000</v>
      </c>
      <c r="W111" s="81" t="n">
        <v>25000</v>
      </c>
      <c r="X111" s="236"/>
      <c r="Y111" s="236"/>
      <c r="Z111" s="237" t="n">
        <f aca="false">W111+X111+Y111</f>
        <v>25000</v>
      </c>
    </row>
    <row r="112" customFormat="false" ht="13.5" hidden="false" customHeight="true" outlineLevel="0" collapsed="false">
      <c r="A112" s="273"/>
      <c r="B112" s="403" t="n">
        <v>640</v>
      </c>
      <c r="C112" s="98" t="s">
        <v>222</v>
      </c>
      <c r="D112" s="124"/>
      <c r="E112" s="124" t="n">
        <v>217951</v>
      </c>
      <c r="F112" s="124" t="n">
        <v>132776</v>
      </c>
      <c r="G112" s="124" t="n">
        <v>141830</v>
      </c>
      <c r="H112" s="124" t="n">
        <v>137000</v>
      </c>
      <c r="I112" s="98" t="n">
        <v>133070</v>
      </c>
      <c r="J112" s="124" t="n">
        <v>146453</v>
      </c>
      <c r="K112" s="124" t="n">
        <v>144534</v>
      </c>
      <c r="L112" s="312" t="n">
        <v>144534</v>
      </c>
      <c r="M112" s="312" t="n">
        <v>151477</v>
      </c>
      <c r="N112" s="54" t="n">
        <v>155372</v>
      </c>
      <c r="O112" s="53" t="n">
        <v>169631.84</v>
      </c>
      <c r="P112" s="53" t="n">
        <v>169220.52</v>
      </c>
      <c r="Q112" s="53" t="n">
        <v>193874</v>
      </c>
      <c r="R112" s="53" t="n">
        <v>154631</v>
      </c>
      <c r="S112" s="53" t="n">
        <v>154631</v>
      </c>
      <c r="T112" s="53" t="n">
        <v>218782</v>
      </c>
      <c r="U112" s="54" t="n">
        <v>220915</v>
      </c>
      <c r="V112" s="54" t="n">
        <v>245458</v>
      </c>
      <c r="W112" s="54" t="n">
        <v>240322</v>
      </c>
      <c r="X112" s="301"/>
      <c r="Y112" s="301"/>
      <c r="Z112" s="264" t="n">
        <f aca="false">W112+X112+Y112</f>
        <v>240322</v>
      </c>
    </row>
    <row r="113" customFormat="false" ht="14.4" hidden="false" customHeight="false" outlineLevel="0" collapsed="false">
      <c r="A113" s="245" t="s">
        <v>223</v>
      </c>
      <c r="B113" s="246" t="s">
        <v>224</v>
      </c>
      <c r="C113" s="246"/>
      <c r="D113" s="137" t="n">
        <f aca="false">D114</f>
        <v>10589</v>
      </c>
      <c r="E113" s="137" t="n">
        <f aca="false">E114</f>
        <v>11917</v>
      </c>
      <c r="F113" s="137" t="n">
        <f aca="false">F114</f>
        <v>11883</v>
      </c>
      <c r="G113" s="137" t="n">
        <f aca="false">G114</f>
        <v>4189</v>
      </c>
      <c r="H113" s="137" t="n">
        <v>5005</v>
      </c>
      <c r="I113" s="137" t="n">
        <f aca="false">I114</f>
        <v>5041</v>
      </c>
      <c r="J113" s="137" t="n">
        <f aca="false">J114</f>
        <v>5609</v>
      </c>
      <c r="K113" s="137" t="n">
        <f aca="false">K114</f>
        <v>6003</v>
      </c>
      <c r="L113" s="138" t="n">
        <v>3745.53</v>
      </c>
      <c r="M113" s="138" t="n">
        <f aca="false">M114</f>
        <v>5989.44</v>
      </c>
      <c r="N113" s="248" t="n">
        <f aca="false">N114</f>
        <v>5966.9</v>
      </c>
      <c r="O113" s="249" t="n">
        <f aca="false">O114</f>
        <v>6273.49</v>
      </c>
      <c r="P113" s="249" t="n">
        <f aca="false">P114</f>
        <v>6274.93</v>
      </c>
      <c r="Q113" s="249" t="n">
        <f aca="false">Q114</f>
        <v>6281.35</v>
      </c>
      <c r="R113" s="249" t="n">
        <v>6368.7</v>
      </c>
      <c r="S113" s="249" t="n">
        <v>6368.7</v>
      </c>
      <c r="T113" s="249" t="n">
        <v>6571.79</v>
      </c>
      <c r="U113" s="63" t="n">
        <v>7767.52</v>
      </c>
      <c r="V113" s="63" t="n">
        <f aca="false">V114</f>
        <v>6000</v>
      </c>
      <c r="W113" s="63" t="n">
        <f aca="false">W114</f>
        <v>0</v>
      </c>
      <c r="X113" s="272" t="n">
        <f aca="false">X114</f>
        <v>0</v>
      </c>
      <c r="Y113" s="272" t="n">
        <f aca="false">Y114</f>
        <v>0</v>
      </c>
      <c r="Z113" s="23" t="n">
        <f aca="false">Z114</f>
        <v>0</v>
      </c>
    </row>
    <row r="114" customFormat="false" ht="13.8" hidden="false" customHeight="false" outlineLevel="0" collapsed="false">
      <c r="A114" s="417"/>
      <c r="B114" s="418"/>
      <c r="C114" s="149" t="s">
        <v>225</v>
      </c>
      <c r="D114" s="163" t="n">
        <v>10589</v>
      </c>
      <c r="E114" s="163" t="n">
        <v>11917</v>
      </c>
      <c r="F114" s="163" t="n">
        <v>11883</v>
      </c>
      <c r="G114" s="163" t="n">
        <v>4189</v>
      </c>
      <c r="H114" s="163" t="n">
        <v>5005</v>
      </c>
      <c r="I114" s="149" t="n">
        <v>5041</v>
      </c>
      <c r="J114" s="163" t="n">
        <v>5609</v>
      </c>
      <c r="K114" s="31" t="n">
        <v>6003</v>
      </c>
      <c r="L114" s="30" t="n">
        <v>3745.53</v>
      </c>
      <c r="M114" s="30" t="n">
        <v>5989.44</v>
      </c>
      <c r="N114" s="31" t="n">
        <v>5966.9</v>
      </c>
      <c r="O114" s="30" t="n">
        <v>6273.49</v>
      </c>
      <c r="P114" s="30" t="n">
        <v>6274.93</v>
      </c>
      <c r="Q114" s="30" t="n">
        <v>6281.35</v>
      </c>
      <c r="R114" s="30" t="n">
        <v>6368.7</v>
      </c>
      <c r="S114" s="30" t="n">
        <v>6368.7</v>
      </c>
      <c r="T114" s="30" t="n">
        <v>6571.79</v>
      </c>
      <c r="U114" s="31" t="n">
        <v>7767.52</v>
      </c>
      <c r="V114" s="31" t="n">
        <v>6000</v>
      </c>
      <c r="W114" s="31" t="n">
        <v>0</v>
      </c>
      <c r="X114" s="287"/>
      <c r="Y114" s="287"/>
      <c r="Z114" s="288" t="n">
        <f aca="false">W114+X114+Y114</f>
        <v>0</v>
      </c>
    </row>
    <row r="115" customFormat="false" ht="14.4" hidden="false" customHeight="false" outlineLevel="0" collapsed="false">
      <c r="A115" s="326" t="s">
        <v>226</v>
      </c>
      <c r="B115" s="327" t="s">
        <v>227</v>
      </c>
      <c r="C115" s="327"/>
      <c r="D115" s="156" t="n">
        <f aca="false">D117</f>
        <v>0</v>
      </c>
      <c r="E115" s="156" t="n">
        <f aca="false">E117</f>
        <v>122817</v>
      </c>
      <c r="F115" s="156" t="n">
        <f aca="false">F117</f>
        <v>236905</v>
      </c>
      <c r="G115" s="156" t="n">
        <f aca="false">G117</f>
        <v>210760</v>
      </c>
      <c r="H115" s="156" t="n">
        <v>216000</v>
      </c>
      <c r="I115" s="156" t="n">
        <f aca="false">I117</f>
        <v>173560</v>
      </c>
      <c r="J115" s="156" t="n">
        <f aca="false">J117</f>
        <v>168880</v>
      </c>
      <c r="K115" s="156" t="n">
        <f aca="false">K117</f>
        <v>168880</v>
      </c>
      <c r="L115" s="157" t="n">
        <v>166668</v>
      </c>
      <c r="M115" s="157" t="n">
        <f aca="false">M117</f>
        <v>150364</v>
      </c>
      <c r="N115" s="329" t="n">
        <f aca="false">N117</f>
        <v>136000</v>
      </c>
      <c r="O115" s="330" t="n">
        <f aca="false">O117+O116</f>
        <v>141246.73</v>
      </c>
      <c r="P115" s="330" t="n">
        <f aca="false">P117+P116</f>
        <v>166152.71</v>
      </c>
      <c r="Q115" s="330" t="n">
        <f aca="false">Q117+Q116</f>
        <v>167000</v>
      </c>
      <c r="R115" s="330" t="n">
        <v>132714</v>
      </c>
      <c r="S115" s="330" t="n">
        <v>132714</v>
      </c>
      <c r="T115" s="330" t="n">
        <v>191418.9</v>
      </c>
      <c r="U115" s="158" t="n">
        <v>156371.41</v>
      </c>
      <c r="V115" s="158" t="n">
        <f aca="false">V117</f>
        <v>161828</v>
      </c>
      <c r="W115" s="158" t="n">
        <f aca="false">W117</f>
        <v>156813</v>
      </c>
      <c r="X115" s="272" t="n">
        <f aca="false">X117</f>
        <v>0</v>
      </c>
      <c r="Y115" s="272" t="n">
        <f aca="false">Y117</f>
        <v>0</v>
      </c>
      <c r="Z115" s="23" t="n">
        <f aca="false">Z117</f>
        <v>156813</v>
      </c>
    </row>
    <row r="116" customFormat="false" ht="13.8" hidden="false" customHeight="false" outlineLevel="0" collapsed="false">
      <c r="A116" s="273"/>
      <c r="B116" s="419" t="n">
        <v>630</v>
      </c>
      <c r="C116" s="316" t="s">
        <v>228</v>
      </c>
      <c r="D116" s="410"/>
      <c r="E116" s="410"/>
      <c r="F116" s="410"/>
      <c r="G116" s="410"/>
      <c r="H116" s="410"/>
      <c r="I116" s="410"/>
      <c r="J116" s="410"/>
      <c r="K116" s="411"/>
      <c r="L116" s="39"/>
      <c r="M116" s="39"/>
      <c r="N116" s="420"/>
      <c r="O116" s="421" t="n">
        <v>3112.73</v>
      </c>
      <c r="P116" s="421"/>
      <c r="Q116" s="421"/>
      <c r="R116" s="421"/>
      <c r="S116" s="421"/>
      <c r="T116" s="421"/>
      <c r="U116" s="40"/>
      <c r="V116" s="40"/>
      <c r="W116" s="40"/>
      <c r="X116" s="305"/>
      <c r="Y116" s="305"/>
      <c r="Z116" s="306" t="n">
        <f aca="false">W116+X116+Y116</f>
        <v>0</v>
      </c>
    </row>
    <row r="117" customFormat="false" ht="13.8" hidden="false" customHeight="false" outlineLevel="0" collapsed="false">
      <c r="A117" s="273"/>
      <c r="B117" s="310" t="n">
        <v>640</v>
      </c>
      <c r="C117" s="404" t="s">
        <v>229</v>
      </c>
      <c r="D117" s="124"/>
      <c r="E117" s="124" t="n">
        <v>122817</v>
      </c>
      <c r="F117" s="124" t="n">
        <v>236905</v>
      </c>
      <c r="G117" s="124" t="n">
        <v>210760</v>
      </c>
      <c r="H117" s="124" t="n">
        <v>216000</v>
      </c>
      <c r="I117" s="98" t="n">
        <v>173560</v>
      </c>
      <c r="J117" s="124" t="n">
        <v>168880</v>
      </c>
      <c r="K117" s="54" t="n">
        <v>168880</v>
      </c>
      <c r="L117" s="53" t="n">
        <v>166668</v>
      </c>
      <c r="M117" s="53" t="n">
        <v>150364</v>
      </c>
      <c r="N117" s="54" t="n">
        <v>136000</v>
      </c>
      <c r="O117" s="53" t="n">
        <v>138134</v>
      </c>
      <c r="P117" s="53" t="n">
        <v>166152.71</v>
      </c>
      <c r="Q117" s="53" t="n">
        <v>167000</v>
      </c>
      <c r="R117" s="53" t="n">
        <v>132714</v>
      </c>
      <c r="S117" s="53" t="n">
        <v>132714</v>
      </c>
      <c r="T117" s="53" t="n">
        <v>191418.9</v>
      </c>
      <c r="U117" s="54" t="n">
        <v>156371.41</v>
      </c>
      <c r="V117" s="54" t="n">
        <v>161828</v>
      </c>
      <c r="W117" s="54" t="n">
        <v>156813</v>
      </c>
      <c r="X117" s="313"/>
      <c r="Y117" s="313"/>
      <c r="Z117" s="314" t="n">
        <f aca="false">W117+X117+Y117</f>
        <v>156813</v>
      </c>
    </row>
    <row r="118" customFormat="false" ht="14.4" hidden="false" customHeight="false" outlineLevel="0" collapsed="false">
      <c r="A118" s="326" t="s">
        <v>230</v>
      </c>
      <c r="B118" s="327" t="s">
        <v>231</v>
      </c>
      <c r="C118" s="327"/>
      <c r="D118" s="156" t="n">
        <v>0</v>
      </c>
      <c r="E118" s="156" t="n">
        <v>56430</v>
      </c>
      <c r="F118" s="156" t="n">
        <v>359789</v>
      </c>
      <c r="G118" s="156" t="n">
        <v>312928</v>
      </c>
      <c r="H118" s="156" t="n">
        <v>336361</v>
      </c>
      <c r="I118" s="156" t="n">
        <f aca="false">SUM(I119:I128)</f>
        <v>283963</v>
      </c>
      <c r="J118" s="156" t="n">
        <f aca="false">SUM(J119:J128)</f>
        <v>347786</v>
      </c>
      <c r="K118" s="156" t="n">
        <f aca="false">SUM(K119:K128)</f>
        <v>268221</v>
      </c>
      <c r="L118" s="156" t="n">
        <f aca="false">SUM(L119:L128)</f>
        <v>263798.23</v>
      </c>
      <c r="M118" s="157" t="n">
        <f aca="false">SUM(M119:M128)</f>
        <v>287887.32</v>
      </c>
      <c r="N118" s="329" t="n">
        <f aca="false">SUM(N119:N128)</f>
        <v>314491.48</v>
      </c>
      <c r="O118" s="330" t="n">
        <f aca="false">SUM(O119:O128)</f>
        <v>300556.48</v>
      </c>
      <c r="P118" s="330" t="n">
        <f aca="false">SUM(P119:P128)</f>
        <v>267198.25</v>
      </c>
      <c r="Q118" s="330" t="n">
        <f aca="false">SUM(Q119:Q128)</f>
        <v>301913.75</v>
      </c>
      <c r="R118" s="330" t="n">
        <v>417210.98</v>
      </c>
      <c r="S118" s="330" t="n">
        <v>438448.69</v>
      </c>
      <c r="T118" s="330" t="n">
        <v>583280.46</v>
      </c>
      <c r="U118" s="158" t="n">
        <v>703356.43</v>
      </c>
      <c r="V118" s="158" t="n">
        <f aca="false">SUM(V119:V128)</f>
        <v>551770</v>
      </c>
      <c r="W118" s="158" t="n">
        <f aca="false">SUM(W119:W128)</f>
        <v>451920</v>
      </c>
      <c r="X118" s="272" t="n">
        <f aca="false">SUM(X119:X128)</f>
        <v>0</v>
      </c>
      <c r="Y118" s="272" t="n">
        <f aca="false">SUM(Y119:Y128)</f>
        <v>245110</v>
      </c>
      <c r="Z118" s="23" t="n">
        <f aca="false">SUM(Z119:Z128)</f>
        <v>697030</v>
      </c>
      <c r="AA118" s="216"/>
    </row>
    <row r="119" customFormat="false" ht="13.2" hidden="false" customHeight="false" outlineLevel="0" collapsed="false">
      <c r="A119" s="273"/>
      <c r="B119" s="274" t="n">
        <v>610</v>
      </c>
      <c r="C119" s="94" t="s">
        <v>137</v>
      </c>
      <c r="D119" s="95"/>
      <c r="E119" s="95"/>
      <c r="F119" s="95"/>
      <c r="G119" s="95"/>
      <c r="H119" s="95"/>
      <c r="I119" s="94" t="n">
        <v>264635</v>
      </c>
      <c r="J119" s="95" t="n">
        <v>24997</v>
      </c>
      <c r="K119" s="95" t="n">
        <v>24062</v>
      </c>
      <c r="L119" s="40" t="n">
        <v>22719.55</v>
      </c>
      <c r="M119" s="255" t="n">
        <v>28495.57</v>
      </c>
      <c r="N119" s="38" t="n">
        <v>28348.01</v>
      </c>
      <c r="O119" s="255" t="n">
        <v>31464.64</v>
      </c>
      <c r="P119" s="255" t="n">
        <v>33530.71</v>
      </c>
      <c r="Q119" s="255" t="n">
        <v>39895.85</v>
      </c>
      <c r="R119" s="255" t="n">
        <v>42789.65</v>
      </c>
      <c r="S119" s="255" t="n">
        <v>44602.43</v>
      </c>
      <c r="T119" s="255" t="n">
        <v>42900.8</v>
      </c>
      <c r="U119" s="38" t="n">
        <v>35469.53</v>
      </c>
      <c r="V119" s="38" t="n">
        <v>52560</v>
      </c>
      <c r="W119" s="38" t="n">
        <v>66360</v>
      </c>
      <c r="X119" s="193"/>
      <c r="Y119" s="193"/>
      <c r="Z119" s="194" t="n">
        <f aca="false">W119+X119+Y119</f>
        <v>66360</v>
      </c>
    </row>
    <row r="120" customFormat="false" ht="13.2" hidden="false" customHeight="false" outlineLevel="0" collapsed="false">
      <c r="A120" s="273"/>
      <c r="B120" s="275" t="n">
        <v>620</v>
      </c>
      <c r="C120" s="96" t="s">
        <v>138</v>
      </c>
      <c r="D120" s="97"/>
      <c r="E120" s="97"/>
      <c r="F120" s="97"/>
      <c r="G120" s="97"/>
      <c r="H120" s="97"/>
      <c r="I120" s="96"/>
      <c r="J120" s="97" t="n">
        <v>9316</v>
      </c>
      <c r="K120" s="97" t="n">
        <v>8959</v>
      </c>
      <c r="L120" s="47" t="n">
        <v>9337.62</v>
      </c>
      <c r="M120" s="176" t="n">
        <v>10210.04</v>
      </c>
      <c r="N120" s="45" t="n">
        <v>10765.88</v>
      </c>
      <c r="O120" s="176" t="n">
        <v>11782.59</v>
      </c>
      <c r="P120" s="176" t="n">
        <v>12285.58</v>
      </c>
      <c r="Q120" s="176" t="n">
        <v>14108.66</v>
      </c>
      <c r="R120" s="176" t="n">
        <v>15095.93</v>
      </c>
      <c r="S120" s="176" t="n">
        <v>15721.4</v>
      </c>
      <c r="T120" s="176" t="n">
        <v>15172.28</v>
      </c>
      <c r="U120" s="45" t="n">
        <v>15007.65</v>
      </c>
      <c r="V120" s="45" t="n">
        <v>18370</v>
      </c>
      <c r="W120" s="45" t="n">
        <v>23193</v>
      </c>
      <c r="X120" s="236"/>
      <c r="Y120" s="236"/>
      <c r="Z120" s="237" t="n">
        <f aca="false">W120+X120+Y120</f>
        <v>23193</v>
      </c>
    </row>
    <row r="121" customFormat="false" ht="13.2" hidden="false" customHeight="false" outlineLevel="0" collapsed="false">
      <c r="A121" s="273"/>
      <c r="B121" s="275" t="n">
        <v>630</v>
      </c>
      <c r="C121" s="96" t="s">
        <v>139</v>
      </c>
      <c r="D121" s="97"/>
      <c r="E121" s="97"/>
      <c r="F121" s="97"/>
      <c r="G121" s="97"/>
      <c r="H121" s="97"/>
      <c r="I121" s="96"/>
      <c r="J121" s="97" t="n">
        <v>291329</v>
      </c>
      <c r="K121" s="97" t="n">
        <f aca="false">212898</f>
        <v>212898</v>
      </c>
      <c r="L121" s="47" t="n">
        <v>204427.59</v>
      </c>
      <c r="M121" s="176" t="n">
        <v>218239.71</v>
      </c>
      <c r="N121" s="45" t="n">
        <v>254385.59</v>
      </c>
      <c r="O121" s="176" t="n">
        <v>246224.25</v>
      </c>
      <c r="P121" s="176" t="n">
        <v>219779.39</v>
      </c>
      <c r="Q121" s="176" t="n">
        <v>232209.24</v>
      </c>
      <c r="R121" s="176" t="n">
        <v>186571.03</v>
      </c>
      <c r="S121" s="176" t="n">
        <v>291671.33</v>
      </c>
      <c r="T121" s="176" t="n">
        <v>408635.18</v>
      </c>
      <c r="U121" s="45" t="n">
        <v>447100.82</v>
      </c>
      <c r="V121" s="45" t="n">
        <v>341684</v>
      </c>
      <c r="W121" s="45" t="n">
        <v>350246</v>
      </c>
      <c r="X121" s="236"/>
      <c r="Y121" s="236"/>
      <c r="Z121" s="237" t="n">
        <f aca="false">W121+X121+Y121</f>
        <v>350246</v>
      </c>
    </row>
    <row r="122" customFormat="false" ht="13.2" hidden="true" customHeight="false" outlineLevel="0" collapsed="false">
      <c r="A122" s="273"/>
      <c r="B122" s="235" t="n">
        <v>640</v>
      </c>
      <c r="C122" s="96" t="s">
        <v>232</v>
      </c>
      <c r="D122" s="97"/>
      <c r="E122" s="97"/>
      <c r="F122" s="97"/>
      <c r="G122" s="97"/>
      <c r="H122" s="97"/>
      <c r="I122" s="96"/>
      <c r="J122" s="97"/>
      <c r="K122" s="47" t="n">
        <v>158</v>
      </c>
      <c r="L122" s="47" t="n">
        <v>169.47</v>
      </c>
      <c r="M122" s="176"/>
      <c r="N122" s="45"/>
      <c r="O122" s="176"/>
      <c r="P122" s="176" t="n">
        <v>137.43</v>
      </c>
      <c r="Q122" s="176"/>
      <c r="R122" s="176" t="n">
        <v>164.3</v>
      </c>
      <c r="S122" s="176"/>
      <c r="T122" s="176"/>
      <c r="U122" s="45" t="n">
        <v>5686.26</v>
      </c>
      <c r="V122" s="45" t="n">
        <v>0</v>
      </c>
      <c r="W122" s="45"/>
      <c r="X122" s="236"/>
      <c r="Y122" s="236"/>
      <c r="Z122" s="237" t="n">
        <f aca="false">W122+X122+Y122</f>
        <v>0</v>
      </c>
    </row>
    <row r="123" customFormat="false" ht="13.2" hidden="false" customHeight="false" outlineLevel="0" collapsed="false">
      <c r="A123" s="273"/>
      <c r="B123" s="235" t="n">
        <v>630</v>
      </c>
      <c r="C123" s="96" t="s">
        <v>233</v>
      </c>
      <c r="D123" s="97"/>
      <c r="E123" s="97"/>
      <c r="F123" s="97"/>
      <c r="G123" s="97"/>
      <c r="H123" s="97"/>
      <c r="I123" s="96"/>
      <c r="J123" s="97"/>
      <c r="K123" s="47"/>
      <c r="L123" s="47"/>
      <c r="M123" s="176"/>
      <c r="N123" s="45"/>
      <c r="O123" s="176"/>
      <c r="P123" s="176"/>
      <c r="Q123" s="176"/>
      <c r="R123" s="176"/>
      <c r="S123" s="176"/>
      <c r="T123" s="176" t="n">
        <v>18898.4</v>
      </c>
      <c r="U123" s="45" t="n">
        <v>127992.17</v>
      </c>
      <c r="V123" s="45" t="n">
        <v>71291</v>
      </c>
      <c r="W123" s="45"/>
      <c r="X123" s="301"/>
      <c r="Y123" s="301"/>
      <c r="Z123" s="264" t="n">
        <f aca="false">W123+X123+Y123</f>
        <v>0</v>
      </c>
    </row>
    <row r="124" customFormat="false" ht="13.2" hidden="false" customHeight="false" outlineLevel="0" collapsed="false">
      <c r="A124" s="273"/>
      <c r="B124" s="235" t="n">
        <v>630</v>
      </c>
      <c r="C124" s="96" t="s">
        <v>234</v>
      </c>
      <c r="D124" s="97"/>
      <c r="E124" s="97"/>
      <c r="F124" s="97"/>
      <c r="G124" s="97"/>
      <c r="H124" s="97"/>
      <c r="I124" s="96"/>
      <c r="J124" s="97"/>
      <c r="K124" s="47"/>
      <c r="L124" s="47"/>
      <c r="M124" s="176"/>
      <c r="N124" s="45"/>
      <c r="O124" s="176"/>
      <c r="P124" s="176"/>
      <c r="Q124" s="176"/>
      <c r="R124" s="176"/>
      <c r="S124" s="176"/>
      <c r="T124" s="176" t="n">
        <v>67324.5</v>
      </c>
      <c r="U124" s="45" t="n">
        <v>49000</v>
      </c>
      <c r="V124" s="45" t="n">
        <v>0</v>
      </c>
      <c r="W124" s="45"/>
      <c r="X124" s="301"/>
      <c r="Y124" s="301"/>
      <c r="Z124" s="264" t="n">
        <f aca="false">W124+X124+Y124</f>
        <v>0</v>
      </c>
    </row>
    <row r="125" customFormat="false" ht="13.2" hidden="false" customHeight="false" outlineLevel="0" collapsed="false">
      <c r="A125" s="273"/>
      <c r="B125" s="235" t="n">
        <v>600</v>
      </c>
      <c r="C125" s="96" t="s">
        <v>235</v>
      </c>
      <c r="D125" s="97"/>
      <c r="E125" s="97"/>
      <c r="F125" s="97"/>
      <c r="G125" s="97"/>
      <c r="H125" s="97"/>
      <c r="I125" s="96"/>
      <c r="J125" s="97"/>
      <c r="K125" s="47"/>
      <c r="L125" s="47"/>
      <c r="M125" s="176"/>
      <c r="N125" s="45"/>
      <c r="O125" s="176"/>
      <c r="P125" s="176"/>
      <c r="Q125" s="176"/>
      <c r="R125" s="176"/>
      <c r="S125" s="176"/>
      <c r="T125" s="176" t="n">
        <v>8670</v>
      </c>
      <c r="U125" s="45"/>
      <c r="V125" s="45" t="n">
        <v>0</v>
      </c>
      <c r="W125" s="45"/>
      <c r="X125" s="301"/>
      <c r="Y125" s="301" t="n">
        <f aca="false">205110+40000</f>
        <v>245110</v>
      </c>
      <c r="Z125" s="264" t="n">
        <f aca="false">W125+X125+Y125</f>
        <v>245110</v>
      </c>
    </row>
    <row r="126" customFormat="false" ht="13.2" hidden="false" customHeight="false" outlineLevel="0" collapsed="false">
      <c r="A126" s="273"/>
      <c r="B126" s="235" t="n">
        <v>600</v>
      </c>
      <c r="C126" s="96" t="s">
        <v>220</v>
      </c>
      <c r="D126" s="97"/>
      <c r="E126" s="97"/>
      <c r="F126" s="97"/>
      <c r="G126" s="97"/>
      <c r="H126" s="97"/>
      <c r="I126" s="96"/>
      <c r="J126" s="97"/>
      <c r="K126" s="47"/>
      <c r="L126" s="47"/>
      <c r="M126" s="176"/>
      <c r="N126" s="45"/>
      <c r="O126" s="176"/>
      <c r="P126" s="176"/>
      <c r="Q126" s="176"/>
      <c r="R126" s="176"/>
      <c r="S126" s="176"/>
      <c r="T126" s="176" t="n">
        <v>14890.49</v>
      </c>
      <c r="U126" s="45"/>
      <c r="V126" s="45" t="n">
        <v>0</v>
      </c>
      <c r="W126" s="45"/>
      <c r="X126" s="301"/>
      <c r="Y126" s="301"/>
      <c r="Z126" s="264" t="n">
        <f aca="false">W126+X126+Y126</f>
        <v>0</v>
      </c>
    </row>
    <row r="127" customFormat="false" ht="13.2" hidden="false" customHeight="false" outlineLevel="0" collapsed="false">
      <c r="A127" s="273"/>
      <c r="B127" s="235" t="n">
        <v>600</v>
      </c>
      <c r="C127" s="96" t="s">
        <v>236</v>
      </c>
      <c r="D127" s="97"/>
      <c r="E127" s="97"/>
      <c r="F127" s="97"/>
      <c r="G127" s="97"/>
      <c r="H127" s="97"/>
      <c r="I127" s="96"/>
      <c r="J127" s="97"/>
      <c r="K127" s="47"/>
      <c r="L127" s="47"/>
      <c r="M127" s="176"/>
      <c r="N127" s="45"/>
      <c r="O127" s="176"/>
      <c r="P127" s="176"/>
      <c r="Q127" s="176"/>
      <c r="R127" s="176" t="n">
        <v>169312.07</v>
      </c>
      <c r="S127" s="176" t="n">
        <v>83861.96</v>
      </c>
      <c r="T127" s="176"/>
      <c r="U127" s="45" t="n">
        <v>14000</v>
      </c>
      <c r="V127" s="45" t="n">
        <v>54000</v>
      </c>
      <c r="W127" s="44"/>
      <c r="X127" s="301"/>
      <c r="Y127" s="301"/>
      <c r="Z127" s="264" t="n">
        <f aca="false">W127+X127+Y127</f>
        <v>0</v>
      </c>
    </row>
    <row r="128" customFormat="false" ht="13.8" hidden="false" customHeight="false" outlineLevel="0" collapsed="false">
      <c r="A128" s="273"/>
      <c r="B128" s="276" t="n">
        <v>640</v>
      </c>
      <c r="C128" s="296" t="s">
        <v>229</v>
      </c>
      <c r="D128" s="242"/>
      <c r="E128" s="242" t="n">
        <v>56430</v>
      </c>
      <c r="F128" s="242" t="n">
        <v>66388</v>
      </c>
      <c r="G128" s="242" t="n">
        <v>33070</v>
      </c>
      <c r="H128" s="242" t="n">
        <v>34000</v>
      </c>
      <c r="I128" s="296" t="n">
        <v>19328</v>
      </c>
      <c r="J128" s="242" t="n">
        <v>22144</v>
      </c>
      <c r="K128" s="152" t="n">
        <v>22144</v>
      </c>
      <c r="L128" s="152" t="n">
        <v>27144</v>
      </c>
      <c r="M128" s="151" t="n">
        <v>30942</v>
      </c>
      <c r="N128" s="152" t="n">
        <v>20992</v>
      </c>
      <c r="O128" s="151" t="n">
        <v>11085</v>
      </c>
      <c r="P128" s="151" t="n">
        <v>1465.14</v>
      </c>
      <c r="Q128" s="151" t="n">
        <v>15700</v>
      </c>
      <c r="R128" s="151" t="n">
        <v>3278</v>
      </c>
      <c r="S128" s="151" t="n">
        <v>2591.57</v>
      </c>
      <c r="T128" s="151" t="n">
        <v>6788.81</v>
      </c>
      <c r="U128" s="152" t="n">
        <v>9100</v>
      </c>
      <c r="V128" s="152" t="n">
        <v>13865</v>
      </c>
      <c r="W128" s="152" t="n">
        <v>12121</v>
      </c>
      <c r="X128" s="301"/>
      <c r="Y128" s="301"/>
      <c r="Z128" s="264" t="n">
        <f aca="false">W128+X128+Y128</f>
        <v>12121</v>
      </c>
    </row>
    <row r="129" customFormat="false" ht="14.4" hidden="false" customHeight="false" outlineLevel="0" collapsed="false">
      <c r="A129" s="383" t="s">
        <v>237</v>
      </c>
      <c r="B129" s="73" t="s">
        <v>238</v>
      </c>
      <c r="C129" s="73"/>
      <c r="D129" s="242"/>
      <c r="E129" s="242"/>
      <c r="F129" s="242"/>
      <c r="G129" s="242"/>
      <c r="H129" s="242"/>
      <c r="I129" s="296"/>
      <c r="J129" s="242"/>
      <c r="K129" s="152"/>
      <c r="L129" s="152"/>
      <c r="M129" s="151"/>
      <c r="N129" s="152"/>
      <c r="O129" s="151"/>
      <c r="P129" s="151"/>
      <c r="Q129" s="151"/>
      <c r="R129" s="151"/>
      <c r="S129" s="70" t="n">
        <v>21778.81</v>
      </c>
      <c r="T129" s="70" t="n">
        <v>1065</v>
      </c>
      <c r="U129" s="71"/>
      <c r="V129" s="71"/>
      <c r="W129" s="71"/>
      <c r="X129" s="422"/>
      <c r="Y129" s="422"/>
      <c r="Z129" s="250" t="n">
        <f aca="false">W129+X129+Y129</f>
        <v>0</v>
      </c>
    </row>
    <row r="130" customFormat="false" ht="14.4" hidden="false" customHeight="false" outlineLevel="0" collapsed="false">
      <c r="A130" s="393"/>
      <c r="B130" s="423" t="n">
        <v>600</v>
      </c>
      <c r="C130" s="149" t="s">
        <v>239</v>
      </c>
      <c r="D130" s="242"/>
      <c r="E130" s="242"/>
      <c r="F130" s="242"/>
      <c r="G130" s="242"/>
      <c r="H130" s="242"/>
      <c r="I130" s="296"/>
      <c r="J130" s="242"/>
      <c r="K130" s="152"/>
      <c r="L130" s="152"/>
      <c r="M130" s="151"/>
      <c r="N130" s="152"/>
      <c r="O130" s="151"/>
      <c r="P130" s="151"/>
      <c r="Q130" s="151"/>
      <c r="R130" s="151"/>
      <c r="S130" s="151" t="n">
        <v>21778.81</v>
      </c>
      <c r="T130" s="151" t="n">
        <v>1065</v>
      </c>
      <c r="U130" s="152"/>
      <c r="V130" s="152"/>
      <c r="W130" s="152"/>
      <c r="X130" s="283"/>
      <c r="Y130" s="283"/>
      <c r="Z130" s="284" t="n">
        <f aca="false">W130+X130+Y130</f>
        <v>0</v>
      </c>
    </row>
    <row r="131" customFormat="false" ht="14.4" hidden="false" customHeight="false" outlineLevel="0" collapsed="false">
      <c r="A131" s="326" t="s">
        <v>240</v>
      </c>
      <c r="B131" s="327" t="s">
        <v>241</v>
      </c>
      <c r="C131" s="327"/>
      <c r="D131" s="156" t="n">
        <f aca="false">SUM(D132:D135)</f>
        <v>398161</v>
      </c>
      <c r="E131" s="156" t="n">
        <f aca="false">SUM(E132:E135)</f>
        <v>245269</v>
      </c>
      <c r="F131" s="156" t="n">
        <f aca="false">SUM(F132:F135)</f>
        <v>266050</v>
      </c>
      <c r="G131" s="156" t="n">
        <f aca="false">SUM(G132:G135)</f>
        <v>237941</v>
      </c>
      <c r="H131" s="156" t="n">
        <f aca="false">SUM(H132:H135)</f>
        <v>273708</v>
      </c>
      <c r="I131" s="156" t="n">
        <f aca="false">SUM(I132:I135)</f>
        <v>262675</v>
      </c>
      <c r="J131" s="156" t="n">
        <f aca="false">SUM(J132:J135)</f>
        <v>162661</v>
      </c>
      <c r="K131" s="156" t="n">
        <f aca="false">SUM(K132:K135)</f>
        <v>165913</v>
      </c>
      <c r="L131" s="157" t="n">
        <f aca="false">SUM(L132:L135)</f>
        <v>173111</v>
      </c>
      <c r="M131" s="157" t="n">
        <f aca="false">SUM(M132:M135)</f>
        <v>179007.07</v>
      </c>
      <c r="N131" s="329" t="n">
        <f aca="false">SUM(N132:N135)</f>
        <v>207573.5</v>
      </c>
      <c r="O131" s="330" t="n">
        <f aca="false">SUM(O132:O135)</f>
        <v>252852.5</v>
      </c>
      <c r="P131" s="330" t="n">
        <f aca="false">SUM(P132:P135)</f>
        <v>259830</v>
      </c>
      <c r="Q131" s="330" t="n">
        <f aca="false">SUM(Q132:Q135)</f>
        <v>341183.71</v>
      </c>
      <c r="R131" s="330" t="n">
        <v>311676.99</v>
      </c>
      <c r="S131" s="330" t="n">
        <v>363265.4</v>
      </c>
      <c r="T131" s="330" t="n">
        <v>463096.88</v>
      </c>
      <c r="U131" s="158" t="n">
        <v>501093.99</v>
      </c>
      <c r="V131" s="158" t="n">
        <f aca="false">SUM(V132:V135)</f>
        <v>430435</v>
      </c>
      <c r="W131" s="158" t="n">
        <f aca="false">SUM(W132:W135)</f>
        <v>385782</v>
      </c>
      <c r="X131" s="272" t="n">
        <f aca="false">SUM(X132:X135)</f>
        <v>0</v>
      </c>
      <c r="Y131" s="272" t="n">
        <f aca="false">SUM(Y132:Y135)</f>
        <v>0</v>
      </c>
      <c r="Z131" s="23" t="n">
        <f aca="false">SUM(Z132:Z135)</f>
        <v>385782</v>
      </c>
      <c r="AA131" s="34"/>
    </row>
    <row r="132" customFormat="false" ht="13.2" hidden="false" customHeight="false" outlineLevel="0" collapsed="false">
      <c r="A132" s="251"/>
      <c r="B132" s="424"/>
      <c r="C132" s="94" t="s">
        <v>242</v>
      </c>
      <c r="D132" s="95" t="n">
        <v>373863</v>
      </c>
      <c r="E132" s="95" t="n">
        <v>211312</v>
      </c>
      <c r="F132" s="95" t="n">
        <v>220574</v>
      </c>
      <c r="G132" s="95" t="n">
        <v>190734</v>
      </c>
      <c r="H132" s="95" t="n">
        <v>216608</v>
      </c>
      <c r="I132" s="94" t="n">
        <v>202225</v>
      </c>
      <c r="J132" s="97" t="n">
        <v>118262</v>
      </c>
      <c r="K132" s="97" t="n">
        <v>116713</v>
      </c>
      <c r="L132" s="77" t="n">
        <v>116713</v>
      </c>
      <c r="M132" s="77" t="n">
        <v>132538</v>
      </c>
      <c r="N132" s="78" t="n">
        <v>117290</v>
      </c>
      <c r="O132" s="78" t="n">
        <v>150490</v>
      </c>
      <c r="P132" s="78" t="n">
        <v>157200</v>
      </c>
      <c r="Q132" s="77" t="n">
        <v>183913.71</v>
      </c>
      <c r="R132" s="77" t="n">
        <v>217841.99</v>
      </c>
      <c r="S132" s="77" t="n">
        <v>257655.4</v>
      </c>
      <c r="T132" s="77" t="n">
        <v>320916.88</v>
      </c>
      <c r="U132" s="78" t="n">
        <v>352753.99</v>
      </c>
      <c r="V132" s="78" t="n">
        <v>297965</v>
      </c>
      <c r="W132" s="78" t="n">
        <v>253312</v>
      </c>
      <c r="X132" s="193"/>
      <c r="Y132" s="193"/>
      <c r="Z132" s="194" t="n">
        <f aca="false">W132+X132+Y132</f>
        <v>253312</v>
      </c>
    </row>
    <row r="133" customFormat="false" ht="13.2" hidden="false" customHeight="false" outlineLevel="0" collapsed="false">
      <c r="A133" s="251"/>
      <c r="B133" s="425"/>
      <c r="C133" s="96" t="s">
        <v>243</v>
      </c>
      <c r="D133" s="97"/>
      <c r="E133" s="97"/>
      <c r="F133" s="97"/>
      <c r="G133" s="97"/>
      <c r="H133" s="97"/>
      <c r="I133" s="96"/>
      <c r="J133" s="97"/>
      <c r="K133" s="97"/>
      <c r="L133" s="46"/>
      <c r="M133" s="46" t="n">
        <v>3467.07</v>
      </c>
      <c r="N133" s="47" t="n">
        <v>50283.5</v>
      </c>
      <c r="O133" s="47" t="n">
        <v>101647</v>
      </c>
      <c r="P133" s="47" t="n">
        <v>53450</v>
      </c>
      <c r="Q133" s="46" t="n">
        <v>57270</v>
      </c>
      <c r="R133" s="46" t="n">
        <v>18835</v>
      </c>
      <c r="S133" s="46" t="n">
        <v>105610</v>
      </c>
      <c r="T133" s="46" t="n">
        <v>142180</v>
      </c>
      <c r="U133" s="47" t="n">
        <v>148340</v>
      </c>
      <c r="V133" s="47" t="n">
        <v>67470</v>
      </c>
      <c r="W133" s="47" t="n">
        <v>67470</v>
      </c>
      <c r="X133" s="236"/>
      <c r="Y133" s="236"/>
      <c r="Z133" s="237" t="n">
        <f aca="false">W133+X133+Y133</f>
        <v>67470</v>
      </c>
    </row>
    <row r="134" customFormat="false" ht="13.2" hidden="false" customHeight="false" outlineLevel="0" collapsed="false">
      <c r="A134" s="251"/>
      <c r="B134" s="425"/>
      <c r="C134" s="96" t="s">
        <v>244</v>
      </c>
      <c r="D134" s="97"/>
      <c r="E134" s="97"/>
      <c r="F134" s="97"/>
      <c r="G134" s="97"/>
      <c r="H134" s="97"/>
      <c r="I134" s="96"/>
      <c r="J134" s="97"/>
      <c r="K134" s="97"/>
      <c r="L134" s="46"/>
      <c r="M134" s="46"/>
      <c r="N134" s="47"/>
      <c r="O134" s="47"/>
      <c r="P134" s="47"/>
      <c r="Q134" s="46" t="n">
        <v>20000</v>
      </c>
      <c r="R134" s="46" t="n">
        <v>15000</v>
      </c>
      <c r="S134" s="46"/>
      <c r="T134" s="46"/>
      <c r="U134" s="47"/>
      <c r="V134" s="47" t="n">
        <v>0</v>
      </c>
      <c r="W134" s="47" t="n">
        <v>0</v>
      </c>
      <c r="X134" s="301"/>
      <c r="Y134" s="301"/>
      <c r="Z134" s="264" t="n">
        <f aca="false">W134+X134+Y134</f>
        <v>0</v>
      </c>
    </row>
    <row r="135" customFormat="false" ht="13.8" hidden="false" customHeight="false" outlineLevel="0" collapsed="false">
      <c r="A135" s="251"/>
      <c r="B135" s="426"/>
      <c r="C135" s="98" t="s">
        <v>245</v>
      </c>
      <c r="D135" s="124" t="n">
        <v>24298</v>
      </c>
      <c r="E135" s="124" t="n">
        <v>33957</v>
      </c>
      <c r="F135" s="124" t="n">
        <v>45476</v>
      </c>
      <c r="G135" s="124" t="n">
        <v>47207</v>
      </c>
      <c r="H135" s="124" t="n">
        <v>57100</v>
      </c>
      <c r="I135" s="98" t="n">
        <v>60450</v>
      </c>
      <c r="J135" s="97" t="n">
        <v>44399</v>
      </c>
      <c r="K135" s="97" t="n">
        <v>49200</v>
      </c>
      <c r="L135" s="80" t="n">
        <v>56398</v>
      </c>
      <c r="M135" s="80" t="n">
        <v>43002</v>
      </c>
      <c r="N135" s="81" t="n">
        <v>40000</v>
      </c>
      <c r="O135" s="81" t="n">
        <v>715.5</v>
      </c>
      <c r="P135" s="81" t="n">
        <f aca="false">102630-53450</f>
        <v>49180</v>
      </c>
      <c r="Q135" s="80" t="n">
        <v>80000</v>
      </c>
      <c r="R135" s="80" t="n">
        <v>60000</v>
      </c>
      <c r="S135" s="80"/>
      <c r="T135" s="80"/>
      <c r="U135" s="81"/>
      <c r="V135" s="81" t="n">
        <v>65000</v>
      </c>
      <c r="W135" s="81" t="n">
        <v>65000</v>
      </c>
      <c r="X135" s="301"/>
      <c r="Y135" s="301"/>
      <c r="Z135" s="264" t="n">
        <f aca="false">W135+X135+Y135</f>
        <v>65000</v>
      </c>
    </row>
    <row r="136" customFormat="false" ht="14.4" hidden="false" customHeight="false" outlineLevel="0" collapsed="false">
      <c r="A136" s="245" t="s">
        <v>246</v>
      </c>
      <c r="B136" s="246" t="s">
        <v>247</v>
      </c>
      <c r="C136" s="246"/>
      <c r="D136" s="137" t="n">
        <v>16298</v>
      </c>
      <c r="E136" s="137" t="n">
        <f aca="false">SUM(E137:E148)</f>
        <v>196674</v>
      </c>
      <c r="F136" s="137" t="n">
        <f aca="false">SUM(F137:F148)</f>
        <v>276704</v>
      </c>
      <c r="G136" s="137" t="n">
        <v>322185</v>
      </c>
      <c r="H136" s="137" t="n">
        <v>434860</v>
      </c>
      <c r="I136" s="137" t="n">
        <f aca="false">SUM(I137:I148)</f>
        <v>399432</v>
      </c>
      <c r="J136" s="137" t="n">
        <f aca="false">SUM(J137:J148)</f>
        <v>332348</v>
      </c>
      <c r="K136" s="137" t="n">
        <f aca="false">SUM(K137:K148)</f>
        <v>315787</v>
      </c>
      <c r="L136" s="138" t="n">
        <f aca="false">SUM(L137:L150)</f>
        <v>311192.32</v>
      </c>
      <c r="M136" s="138" t="n">
        <f aca="false">SUM(M137:M150)</f>
        <v>355810.5</v>
      </c>
      <c r="N136" s="248" t="n">
        <f aca="false">SUM(N137:N150)</f>
        <v>384915.19</v>
      </c>
      <c r="O136" s="249" t="n">
        <f aca="false">SUM(O137:O150)</f>
        <v>388070.83</v>
      </c>
      <c r="P136" s="249" t="n">
        <f aca="false">SUM(P137:P150)</f>
        <v>361113.8</v>
      </c>
      <c r="Q136" s="249" t="n">
        <f aca="false">SUM(Q137:Q150)</f>
        <v>408594.14</v>
      </c>
      <c r="R136" s="249" t="n">
        <v>256337.72</v>
      </c>
      <c r="S136" s="249" t="n">
        <v>268647.67</v>
      </c>
      <c r="T136" s="249" t="n">
        <v>354233.36</v>
      </c>
      <c r="U136" s="63" t="n">
        <v>519374.83</v>
      </c>
      <c r="V136" s="63" t="n">
        <f aca="false">SUM(V137:V150)</f>
        <v>597620</v>
      </c>
      <c r="W136" s="63" t="n">
        <f aca="false">SUM(W137:W150)</f>
        <v>420168</v>
      </c>
      <c r="X136" s="272" t="n">
        <f aca="false">SUM(X137:X150)</f>
        <v>0</v>
      </c>
      <c r="Y136" s="272" t="n">
        <f aca="false">SUM(Y137:Y150)</f>
        <v>43390</v>
      </c>
      <c r="Z136" s="23" t="n">
        <f aca="false">SUM(Z137:Z150)</f>
        <v>463558</v>
      </c>
      <c r="AA136" s="34"/>
    </row>
    <row r="137" customFormat="false" ht="13.2" hidden="false" customHeight="false" outlineLevel="0" collapsed="false">
      <c r="A137" s="251"/>
      <c r="B137" s="427"/>
      <c r="C137" s="265" t="s">
        <v>248</v>
      </c>
      <c r="D137" s="428" t="n">
        <v>4913</v>
      </c>
      <c r="E137" s="428" t="n">
        <v>3850</v>
      </c>
      <c r="F137" s="428" t="n">
        <v>5112</v>
      </c>
      <c r="G137" s="428"/>
      <c r="H137" s="428"/>
      <c r="I137" s="265" t="n">
        <v>6756</v>
      </c>
      <c r="J137" s="428" t="n">
        <v>7114</v>
      </c>
      <c r="K137" s="95" t="n">
        <v>7113</v>
      </c>
      <c r="L137" s="40" t="n">
        <v>7438.6</v>
      </c>
      <c r="M137" s="39" t="n">
        <v>12903.29</v>
      </c>
      <c r="N137" s="40" t="n">
        <v>10157.04</v>
      </c>
      <c r="O137" s="39" t="n">
        <v>15460.72</v>
      </c>
      <c r="P137" s="39" t="n">
        <v>9192</v>
      </c>
      <c r="Q137" s="39" t="n">
        <v>10989.94</v>
      </c>
      <c r="R137" s="39" t="n">
        <v>7873.95</v>
      </c>
      <c r="S137" s="39" t="n">
        <v>9714.43</v>
      </c>
      <c r="T137" s="39" t="n">
        <v>3866.95</v>
      </c>
      <c r="U137" s="40" t="n">
        <v>4247.03</v>
      </c>
      <c r="V137" s="40" t="n">
        <v>9800</v>
      </c>
      <c r="W137" s="40" t="n">
        <v>9800</v>
      </c>
      <c r="X137" s="193"/>
      <c r="Y137" s="193"/>
      <c r="Z137" s="194" t="n">
        <f aca="false">W137+X137+Y137</f>
        <v>9800</v>
      </c>
    </row>
    <row r="138" customFormat="false" ht="13.2" hidden="false" customHeight="false" outlineLevel="0" collapsed="false">
      <c r="A138" s="251"/>
      <c r="B138" s="429"/>
      <c r="C138" s="267" t="s">
        <v>249</v>
      </c>
      <c r="D138" s="430"/>
      <c r="E138" s="430"/>
      <c r="F138" s="430"/>
      <c r="G138" s="430"/>
      <c r="H138" s="430"/>
      <c r="I138" s="431" t="n">
        <v>48971</v>
      </c>
      <c r="J138" s="430"/>
      <c r="K138" s="117"/>
      <c r="L138" s="78"/>
      <c r="M138" s="77"/>
      <c r="N138" s="78"/>
      <c r="O138" s="77"/>
      <c r="P138" s="77" t="n">
        <v>12970.5</v>
      </c>
      <c r="Q138" s="77" t="n">
        <v>4960</v>
      </c>
      <c r="R138" s="77" t="n">
        <v>1200</v>
      </c>
      <c r="S138" s="77"/>
      <c r="T138" s="77"/>
      <c r="U138" s="78"/>
      <c r="V138" s="78" t="n">
        <v>80145</v>
      </c>
      <c r="W138" s="78"/>
      <c r="X138" s="199"/>
      <c r="Y138" s="236" t="n">
        <v>45390</v>
      </c>
      <c r="Z138" s="344" t="n">
        <f aca="false">W138+X138+Y138</f>
        <v>45390</v>
      </c>
    </row>
    <row r="139" customFormat="false" ht="13.2" hidden="false" customHeight="false" outlineLevel="0" collapsed="false">
      <c r="A139" s="251"/>
      <c r="B139" s="429"/>
      <c r="C139" s="267" t="s">
        <v>250</v>
      </c>
      <c r="D139" s="430"/>
      <c r="E139" s="430"/>
      <c r="F139" s="430"/>
      <c r="G139" s="430"/>
      <c r="H139" s="430"/>
      <c r="I139" s="431" t="n">
        <v>24304</v>
      </c>
      <c r="J139" s="430" t="n">
        <v>10566</v>
      </c>
      <c r="K139" s="117" t="n">
        <v>3350</v>
      </c>
      <c r="L139" s="78" t="n">
        <v>4052</v>
      </c>
      <c r="M139" s="77" t="n">
        <v>10555.27</v>
      </c>
      <c r="N139" s="78"/>
      <c r="O139" s="77" t="n">
        <v>12040.65</v>
      </c>
      <c r="P139" s="77" t="n">
        <v>15000</v>
      </c>
      <c r="Q139" s="77" t="n">
        <v>42000</v>
      </c>
      <c r="R139" s="77" t="n">
        <v>10000</v>
      </c>
      <c r="S139" s="77"/>
      <c r="T139" s="77" t="n">
        <v>55000</v>
      </c>
      <c r="U139" s="78" t="n">
        <v>35000</v>
      </c>
      <c r="V139" s="78" t="n">
        <v>30000</v>
      </c>
      <c r="W139" s="78" t="n">
        <v>0</v>
      </c>
      <c r="X139" s="236"/>
      <c r="Y139" s="236"/>
      <c r="Z139" s="237" t="n">
        <f aca="false">W139+X139+Y139</f>
        <v>0</v>
      </c>
    </row>
    <row r="140" customFormat="false" ht="13.2" hidden="false" customHeight="false" outlineLevel="0" collapsed="false">
      <c r="A140" s="251"/>
      <c r="B140" s="429"/>
      <c r="C140" s="267" t="s">
        <v>251</v>
      </c>
      <c r="D140" s="430"/>
      <c r="E140" s="430"/>
      <c r="F140" s="430"/>
      <c r="G140" s="430"/>
      <c r="H140" s="430"/>
      <c r="I140" s="431"/>
      <c r="J140" s="430"/>
      <c r="K140" s="117"/>
      <c r="L140" s="78"/>
      <c r="M140" s="77" t="n">
        <v>19000</v>
      </c>
      <c r="N140" s="78" t="n">
        <v>10407.57</v>
      </c>
      <c r="O140" s="77" t="n">
        <v>19000</v>
      </c>
      <c r="P140" s="77" t="n">
        <v>3083.2</v>
      </c>
      <c r="Q140" s="77" t="n">
        <v>4899.4</v>
      </c>
      <c r="R140" s="77" t="n">
        <v>1620.77</v>
      </c>
      <c r="S140" s="77" t="n">
        <v>3257.19</v>
      </c>
      <c r="T140" s="77" t="n">
        <v>7200</v>
      </c>
      <c r="U140" s="78" t="n">
        <v>6000</v>
      </c>
      <c r="V140" s="78" t="n">
        <v>11120</v>
      </c>
      <c r="W140" s="78" t="n">
        <v>4000</v>
      </c>
      <c r="X140" s="236"/>
      <c r="Y140" s="236" t="n">
        <v>-2000</v>
      </c>
      <c r="Z140" s="237" t="n">
        <f aca="false">W140+X140+Y140</f>
        <v>2000</v>
      </c>
    </row>
    <row r="141" customFormat="false" ht="13.2" hidden="false" customHeight="false" outlineLevel="0" collapsed="false">
      <c r="A141" s="251"/>
      <c r="B141" s="429"/>
      <c r="C141" s="267" t="s">
        <v>252</v>
      </c>
      <c r="D141" s="430"/>
      <c r="E141" s="430"/>
      <c r="F141" s="430"/>
      <c r="G141" s="430"/>
      <c r="H141" s="430"/>
      <c r="I141" s="431"/>
      <c r="J141" s="430"/>
      <c r="K141" s="117"/>
      <c r="L141" s="78"/>
      <c r="M141" s="77"/>
      <c r="N141" s="78" t="n">
        <v>15000</v>
      </c>
      <c r="O141" s="77" t="n">
        <v>2377</v>
      </c>
      <c r="P141" s="77" t="n">
        <v>11700</v>
      </c>
      <c r="Q141" s="77" t="n">
        <v>17500</v>
      </c>
      <c r="R141" s="77" t="n">
        <v>420</v>
      </c>
      <c r="S141" s="77" t="n">
        <v>6500</v>
      </c>
      <c r="T141" s="77"/>
      <c r="U141" s="78" t="n">
        <v>11000</v>
      </c>
      <c r="V141" s="78" t="n">
        <v>4000</v>
      </c>
      <c r="W141" s="78" t="n">
        <v>4000</v>
      </c>
      <c r="X141" s="236"/>
      <c r="Y141" s="236"/>
      <c r="Z141" s="237" t="n">
        <f aca="false">W141+X141+Y141</f>
        <v>4000</v>
      </c>
    </row>
    <row r="142" customFormat="false" ht="13.2" hidden="false" customHeight="false" outlineLevel="0" collapsed="false">
      <c r="A142" s="251"/>
      <c r="B142" s="432"/>
      <c r="C142" s="267" t="s">
        <v>253</v>
      </c>
      <c r="D142" s="238"/>
      <c r="E142" s="238" t="n">
        <v>7568</v>
      </c>
      <c r="F142" s="238" t="n">
        <v>15767</v>
      </c>
      <c r="G142" s="238" t="n">
        <v>15084</v>
      </c>
      <c r="H142" s="238"/>
      <c r="I142" s="267" t="n">
        <v>13552</v>
      </c>
      <c r="J142" s="238" t="n">
        <v>11060</v>
      </c>
      <c r="K142" s="97" t="n">
        <v>9650</v>
      </c>
      <c r="L142" s="47" t="n">
        <v>9100</v>
      </c>
      <c r="M142" s="46" t="n">
        <v>10889.5</v>
      </c>
      <c r="N142" s="47" t="n">
        <v>15000</v>
      </c>
      <c r="O142" s="46" t="n">
        <v>7950</v>
      </c>
      <c r="P142" s="46"/>
      <c r="Q142" s="46"/>
      <c r="R142" s="46" t="n">
        <v>4000</v>
      </c>
      <c r="S142" s="46"/>
      <c r="T142" s="46"/>
      <c r="U142" s="47" t="n">
        <v>4500</v>
      </c>
      <c r="V142" s="47" t="n">
        <v>4000</v>
      </c>
      <c r="W142" s="47" t="n">
        <v>0</v>
      </c>
      <c r="X142" s="236"/>
      <c r="Y142" s="236"/>
      <c r="Z142" s="237" t="n">
        <f aca="false">W142+X142+Y142</f>
        <v>0</v>
      </c>
    </row>
    <row r="143" customFormat="false" ht="13.2" hidden="false" customHeight="false" outlineLevel="0" collapsed="false">
      <c r="A143" s="251"/>
      <c r="B143" s="432"/>
      <c r="C143" s="267" t="s">
        <v>254</v>
      </c>
      <c r="D143" s="238"/>
      <c r="E143" s="238"/>
      <c r="F143" s="238"/>
      <c r="G143" s="238"/>
      <c r="H143" s="238"/>
      <c r="I143" s="267"/>
      <c r="J143" s="238"/>
      <c r="K143" s="97"/>
      <c r="L143" s="47"/>
      <c r="M143" s="47"/>
      <c r="N143" s="47"/>
      <c r="O143" s="46" t="n">
        <v>10000</v>
      </c>
      <c r="P143" s="46" t="n">
        <v>5000</v>
      </c>
      <c r="Q143" s="46"/>
      <c r="R143" s="46"/>
      <c r="S143" s="46"/>
      <c r="T143" s="46"/>
      <c r="U143" s="47" t="n">
        <v>9000</v>
      </c>
      <c r="V143" s="47" t="n">
        <v>0</v>
      </c>
      <c r="W143" s="47" t="n">
        <v>0</v>
      </c>
      <c r="X143" s="236"/>
      <c r="Y143" s="236"/>
      <c r="Z143" s="237" t="n">
        <f aca="false">W143+X143+Y143</f>
        <v>0</v>
      </c>
    </row>
    <row r="144" customFormat="false" ht="13.2" hidden="false" customHeight="false" outlineLevel="0" collapsed="false">
      <c r="A144" s="251"/>
      <c r="B144" s="432"/>
      <c r="C144" s="267" t="s">
        <v>255</v>
      </c>
      <c r="D144" s="238"/>
      <c r="E144" s="238"/>
      <c r="F144" s="238"/>
      <c r="G144" s="238"/>
      <c r="H144" s="238"/>
      <c r="I144" s="267"/>
      <c r="J144" s="238"/>
      <c r="K144" s="97"/>
      <c r="L144" s="47"/>
      <c r="M144" s="47"/>
      <c r="N144" s="47" t="n">
        <v>256.58</v>
      </c>
      <c r="O144" s="46" t="n">
        <v>4000</v>
      </c>
      <c r="P144" s="46" t="n">
        <v>6335</v>
      </c>
      <c r="Q144" s="46" t="n">
        <v>10280.42</v>
      </c>
      <c r="R144" s="46" t="n">
        <v>2000</v>
      </c>
      <c r="S144" s="46"/>
      <c r="T144" s="46" t="n">
        <v>4000</v>
      </c>
      <c r="U144" s="47" t="n">
        <v>4472.8</v>
      </c>
      <c r="V144" s="47" t="n">
        <v>5000</v>
      </c>
      <c r="W144" s="47" t="n">
        <v>3000</v>
      </c>
      <c r="X144" s="236"/>
      <c r="Y144" s="236"/>
      <c r="Z144" s="237" t="n">
        <f aca="false">W144+X144+Y144</f>
        <v>3000</v>
      </c>
    </row>
    <row r="145" customFormat="false" ht="13.2" hidden="false" customHeight="false" outlineLevel="0" collapsed="false">
      <c r="A145" s="251"/>
      <c r="B145" s="432"/>
      <c r="C145" s="267" t="s">
        <v>256</v>
      </c>
      <c r="D145" s="238"/>
      <c r="E145" s="238"/>
      <c r="F145" s="238"/>
      <c r="G145" s="238"/>
      <c r="H145" s="238"/>
      <c r="I145" s="267"/>
      <c r="J145" s="238"/>
      <c r="K145" s="97"/>
      <c r="L145" s="47"/>
      <c r="M145" s="47"/>
      <c r="N145" s="47" t="n">
        <v>4000</v>
      </c>
      <c r="O145" s="46" t="n">
        <v>1050</v>
      </c>
      <c r="P145" s="46" t="n">
        <v>42000.1</v>
      </c>
      <c r="Q145" s="46" t="n">
        <v>86465</v>
      </c>
      <c r="R145" s="46" t="n">
        <v>75178</v>
      </c>
      <c r="S145" s="46" t="n">
        <v>71700</v>
      </c>
      <c r="T145" s="46" t="n">
        <v>89723</v>
      </c>
      <c r="U145" s="47" t="n">
        <v>190619</v>
      </c>
      <c r="V145" s="47" t="n">
        <v>200187</v>
      </c>
      <c r="W145" s="47" t="n">
        <v>211000</v>
      </c>
      <c r="X145" s="236"/>
      <c r="Y145" s="236"/>
      <c r="Z145" s="237" t="n">
        <f aca="false">W145+X145+Y145</f>
        <v>211000</v>
      </c>
    </row>
    <row r="146" customFormat="false" ht="13.2" hidden="false" customHeight="false" outlineLevel="0" collapsed="false">
      <c r="A146" s="251"/>
      <c r="B146" s="432"/>
      <c r="C146" s="267" t="s">
        <v>257</v>
      </c>
      <c r="D146" s="238"/>
      <c r="E146" s="238" t="n">
        <v>58189</v>
      </c>
      <c r="F146" s="238" t="n">
        <v>75483</v>
      </c>
      <c r="G146" s="238" t="n">
        <v>91400</v>
      </c>
      <c r="H146" s="238"/>
      <c r="I146" s="267" t="n">
        <v>152242</v>
      </c>
      <c r="J146" s="238" t="n">
        <v>162681</v>
      </c>
      <c r="K146" s="97" t="n">
        <v>150333</v>
      </c>
      <c r="L146" s="47" t="n">
        <v>119218</v>
      </c>
      <c r="M146" s="46" t="n">
        <v>148153</v>
      </c>
      <c r="N146" s="47" t="n">
        <v>76969</v>
      </c>
      <c r="O146" s="46" t="n">
        <v>70558</v>
      </c>
      <c r="P146" s="46" t="n">
        <v>77400</v>
      </c>
      <c r="Q146" s="46" t="n">
        <v>117346.38</v>
      </c>
      <c r="R146" s="46" t="n">
        <v>88613</v>
      </c>
      <c r="S146" s="46" t="n">
        <v>86733</v>
      </c>
      <c r="T146" s="46" t="n">
        <v>90525.41</v>
      </c>
      <c r="U146" s="47" t="n">
        <v>132000</v>
      </c>
      <c r="V146" s="47" t="n">
        <v>123368</v>
      </c>
      <c r="W146" s="47" t="n">
        <v>123368</v>
      </c>
      <c r="X146" s="236"/>
      <c r="Y146" s="236"/>
      <c r="Z146" s="237" t="n">
        <f aca="false">W146+X146+Y146</f>
        <v>123368</v>
      </c>
    </row>
    <row r="147" customFormat="false" ht="13.2" hidden="true" customHeight="false" outlineLevel="0" collapsed="false">
      <c r="A147" s="251"/>
      <c r="B147" s="432"/>
      <c r="C147" s="267" t="s">
        <v>258</v>
      </c>
      <c r="D147" s="238"/>
      <c r="E147" s="238" t="n">
        <v>99250</v>
      </c>
      <c r="F147" s="238" t="n">
        <v>153754</v>
      </c>
      <c r="G147" s="238" t="n">
        <v>143286</v>
      </c>
      <c r="H147" s="238"/>
      <c r="I147" s="267" t="n">
        <v>86643</v>
      </c>
      <c r="J147" s="238" t="n">
        <v>82311</v>
      </c>
      <c r="K147" s="97" t="n">
        <v>93232</v>
      </c>
      <c r="L147" s="47" t="n">
        <v>109100</v>
      </c>
      <c r="M147" s="46" t="n">
        <v>88221</v>
      </c>
      <c r="N147" s="47" t="n">
        <v>81209</v>
      </c>
      <c r="O147" s="46" t="n">
        <v>72867</v>
      </c>
      <c r="P147" s="46"/>
      <c r="Q147" s="46"/>
      <c r="R147" s="46"/>
      <c r="S147" s="46"/>
      <c r="T147" s="46"/>
      <c r="U147" s="47"/>
      <c r="V147" s="47" t="n">
        <v>0</v>
      </c>
      <c r="W147" s="47" t="n">
        <v>0</v>
      </c>
      <c r="X147" s="236"/>
      <c r="Y147" s="236"/>
      <c r="Z147" s="237" t="n">
        <f aca="false">W147+X147+Y147</f>
        <v>0</v>
      </c>
    </row>
    <row r="148" customFormat="false" ht="13.2" hidden="true" customHeight="false" outlineLevel="0" collapsed="false">
      <c r="A148" s="251"/>
      <c r="B148" s="433"/>
      <c r="C148" s="96" t="s">
        <v>259</v>
      </c>
      <c r="D148" s="97"/>
      <c r="E148" s="97" t="n">
        <v>27817</v>
      </c>
      <c r="F148" s="97" t="n">
        <v>26588</v>
      </c>
      <c r="G148" s="97" t="n">
        <v>25790</v>
      </c>
      <c r="H148" s="97"/>
      <c r="I148" s="96" t="n">
        <v>66964</v>
      </c>
      <c r="J148" s="97" t="n">
        <v>58616</v>
      </c>
      <c r="K148" s="97" t="n">
        <v>52109</v>
      </c>
      <c r="L148" s="97" t="n">
        <v>49442</v>
      </c>
      <c r="M148" s="195" t="n">
        <v>49808</v>
      </c>
      <c r="N148" s="47" t="n">
        <v>60863</v>
      </c>
      <c r="O148" s="46" t="n">
        <v>64900</v>
      </c>
      <c r="P148" s="46" t="n">
        <v>67942</v>
      </c>
      <c r="Q148" s="46"/>
      <c r="R148" s="46"/>
      <c r="S148" s="46"/>
      <c r="T148" s="46"/>
      <c r="U148" s="47"/>
      <c r="V148" s="47" t="n">
        <v>0</v>
      </c>
      <c r="W148" s="47" t="n">
        <v>0</v>
      </c>
      <c r="X148" s="236"/>
      <c r="Y148" s="236"/>
      <c r="Z148" s="237" t="n">
        <f aca="false">W148+X148+Y148</f>
        <v>0</v>
      </c>
    </row>
    <row r="149" customFormat="false" ht="13.2" hidden="false" customHeight="false" outlineLevel="0" collapsed="false">
      <c r="A149" s="251"/>
      <c r="B149" s="434"/>
      <c r="C149" s="99" t="s">
        <v>260</v>
      </c>
      <c r="D149" s="148"/>
      <c r="E149" s="148"/>
      <c r="F149" s="148"/>
      <c r="G149" s="148"/>
      <c r="H149" s="148"/>
      <c r="I149" s="99"/>
      <c r="J149" s="148"/>
      <c r="K149" s="148"/>
      <c r="L149" s="148" t="n">
        <v>12841.72</v>
      </c>
      <c r="M149" s="309" t="n">
        <v>16280.44</v>
      </c>
      <c r="N149" s="81" t="n">
        <v>18152</v>
      </c>
      <c r="O149" s="80" t="n">
        <v>24031</v>
      </c>
      <c r="P149" s="80" t="n">
        <v>24298</v>
      </c>
      <c r="Q149" s="80" t="n">
        <v>25498</v>
      </c>
      <c r="R149" s="80" t="n">
        <v>7498</v>
      </c>
      <c r="S149" s="80" t="n">
        <v>18663</v>
      </c>
      <c r="T149" s="80" t="n">
        <v>21115</v>
      </c>
      <c r="U149" s="81" t="n">
        <v>25555</v>
      </c>
      <c r="V149" s="81" t="n">
        <v>25000</v>
      </c>
      <c r="W149" s="81" t="n">
        <v>0</v>
      </c>
      <c r="X149" s="236"/>
      <c r="Y149" s="236"/>
      <c r="Z149" s="237" t="n">
        <f aca="false">W149+X149+Y149</f>
        <v>0</v>
      </c>
    </row>
    <row r="150" customFormat="false" ht="13.8" hidden="false" customHeight="false" outlineLevel="0" collapsed="false">
      <c r="A150" s="251"/>
      <c r="B150" s="435"/>
      <c r="C150" s="98" t="s">
        <v>261</v>
      </c>
      <c r="D150" s="124"/>
      <c r="E150" s="124"/>
      <c r="F150" s="124"/>
      <c r="G150" s="124"/>
      <c r="H150" s="124"/>
      <c r="I150" s="98"/>
      <c r="J150" s="124"/>
      <c r="K150" s="124"/>
      <c r="L150" s="124"/>
      <c r="M150" s="124"/>
      <c r="N150" s="54" t="n">
        <v>92901</v>
      </c>
      <c r="O150" s="53" t="n">
        <v>83836.46</v>
      </c>
      <c r="P150" s="53" t="n">
        <v>86193</v>
      </c>
      <c r="Q150" s="53" t="n">
        <v>88655</v>
      </c>
      <c r="R150" s="53" t="n">
        <v>57934</v>
      </c>
      <c r="S150" s="53" t="n">
        <v>72080.05</v>
      </c>
      <c r="T150" s="53" t="n">
        <v>82803</v>
      </c>
      <c r="U150" s="54" t="n">
        <v>96981</v>
      </c>
      <c r="V150" s="54" t="n">
        <v>105000</v>
      </c>
      <c r="W150" s="54" t="n">
        <v>65000</v>
      </c>
      <c r="X150" s="301"/>
      <c r="Y150" s="301"/>
      <c r="Z150" s="264" t="n">
        <f aca="false">W150+X150+Y150</f>
        <v>65000</v>
      </c>
    </row>
    <row r="151" customFormat="false" ht="14.4" hidden="false" customHeight="false" outlineLevel="0" collapsed="false">
      <c r="A151" s="383" t="s">
        <v>262</v>
      </c>
      <c r="B151" s="246" t="s">
        <v>263</v>
      </c>
      <c r="C151" s="246"/>
      <c r="D151" s="137" t="n">
        <f aca="false">SUM(D152:D153)</f>
        <v>0</v>
      </c>
      <c r="E151" s="137" t="n">
        <f aca="false">SUM(E152:E153)</f>
        <v>44944</v>
      </c>
      <c r="F151" s="137" t="n">
        <f aca="false">SUM(F152:F153)</f>
        <v>55765</v>
      </c>
      <c r="G151" s="137" t="n">
        <f aca="false">SUM(G152:G153)</f>
        <v>48780</v>
      </c>
      <c r="H151" s="137" t="n">
        <f aca="false">SUM(H152:H153)</f>
        <v>52570</v>
      </c>
      <c r="I151" s="137" t="n">
        <f aca="false">SUM(I152:I153)</f>
        <v>48691</v>
      </c>
      <c r="J151" s="137" t="n">
        <f aca="false">SUM(J152:J153)</f>
        <v>46108</v>
      </c>
      <c r="K151" s="156" t="n">
        <f aca="false">SUM(K152:K153)</f>
        <v>47470</v>
      </c>
      <c r="L151" s="157" t="n">
        <f aca="false">SUM(L152:L153)</f>
        <v>48334.8</v>
      </c>
      <c r="M151" s="157" t="n">
        <f aca="false">SUM(M152:M153)</f>
        <v>45244.8</v>
      </c>
      <c r="N151" s="329" t="n">
        <f aca="false">SUM(N152:N153)</f>
        <v>51246.22</v>
      </c>
      <c r="O151" s="330" t="n">
        <f aca="false">SUM(O152:O153)</f>
        <v>45133.52</v>
      </c>
      <c r="P151" s="330" t="n">
        <f aca="false">SUM(P152:P153)</f>
        <v>47476.15</v>
      </c>
      <c r="Q151" s="330" t="n">
        <f aca="false">SUM(Q152:Q153)</f>
        <v>47435.44</v>
      </c>
      <c r="R151" s="330" t="n">
        <v>50620.68</v>
      </c>
      <c r="S151" s="330" t="n">
        <v>55192.62</v>
      </c>
      <c r="T151" s="330" t="n">
        <v>49545.7</v>
      </c>
      <c r="U151" s="158" t="n">
        <v>59886.53</v>
      </c>
      <c r="V151" s="158" t="n">
        <f aca="false">SUM(V152:V153)</f>
        <v>61261</v>
      </c>
      <c r="W151" s="158" t="n">
        <f aca="false">SUM(W152:W153)</f>
        <v>61261</v>
      </c>
      <c r="X151" s="272" t="n">
        <f aca="false">SUM(X152:X153)</f>
        <v>0</v>
      </c>
      <c r="Y151" s="272" t="n">
        <f aca="false">SUM(Y152:Y153)</f>
        <v>700</v>
      </c>
      <c r="Z151" s="23" t="n">
        <f aca="false">SUM(Z152:Z153)</f>
        <v>61961</v>
      </c>
    </row>
    <row r="152" customFormat="false" ht="13.2" hidden="false" customHeight="false" outlineLevel="0" collapsed="false">
      <c r="A152" s="251"/>
      <c r="B152" s="274" t="n">
        <v>630</v>
      </c>
      <c r="C152" s="265" t="s">
        <v>264</v>
      </c>
      <c r="D152" s="428"/>
      <c r="E152" s="428" t="n">
        <v>36679</v>
      </c>
      <c r="F152" s="428" t="n">
        <v>46803</v>
      </c>
      <c r="G152" s="428" t="n">
        <v>39726</v>
      </c>
      <c r="H152" s="428" t="n">
        <v>43006</v>
      </c>
      <c r="I152" s="265" t="n">
        <v>38795</v>
      </c>
      <c r="J152" s="265" t="n">
        <v>36600</v>
      </c>
      <c r="K152" s="95" t="n">
        <v>37500</v>
      </c>
      <c r="L152" s="39" t="n">
        <v>40890</v>
      </c>
      <c r="M152" s="39" t="n">
        <v>37800</v>
      </c>
      <c r="N152" s="40" t="n">
        <v>39750</v>
      </c>
      <c r="O152" s="39" t="n">
        <v>33550</v>
      </c>
      <c r="P152" s="39" t="n">
        <v>37036.15</v>
      </c>
      <c r="Q152" s="39" t="n">
        <v>37925.44</v>
      </c>
      <c r="R152" s="39" t="n">
        <v>38002.68</v>
      </c>
      <c r="S152" s="39" t="n">
        <v>42509.62</v>
      </c>
      <c r="T152" s="39" t="n">
        <v>37622.7</v>
      </c>
      <c r="U152" s="40" t="n">
        <v>45858.53</v>
      </c>
      <c r="V152" s="40" t="n">
        <v>49261</v>
      </c>
      <c r="W152" s="40" t="n">
        <v>49261</v>
      </c>
      <c r="X152" s="193"/>
      <c r="Y152" s="193" t="n">
        <v>700</v>
      </c>
      <c r="Z152" s="194" t="n">
        <f aca="false">W152+X152+Y152</f>
        <v>49961</v>
      </c>
    </row>
    <row r="153" customFormat="false" ht="13.8" hidden="false" customHeight="false" outlineLevel="0" collapsed="false">
      <c r="A153" s="251"/>
      <c r="B153" s="403" t="n">
        <v>630</v>
      </c>
      <c r="C153" s="404" t="s">
        <v>265</v>
      </c>
      <c r="D153" s="406"/>
      <c r="E153" s="406" t="n">
        <v>8265</v>
      </c>
      <c r="F153" s="406" t="n">
        <v>8962</v>
      </c>
      <c r="G153" s="406" t="n">
        <v>9054</v>
      </c>
      <c r="H153" s="406" t="n">
        <v>9564</v>
      </c>
      <c r="I153" s="404" t="n">
        <v>9896</v>
      </c>
      <c r="J153" s="404" t="n">
        <v>9508</v>
      </c>
      <c r="K153" s="124" t="n">
        <v>9970</v>
      </c>
      <c r="L153" s="53" t="n">
        <v>7444.8</v>
      </c>
      <c r="M153" s="53" t="n">
        <v>7444.8</v>
      </c>
      <c r="N153" s="54" t="n">
        <v>11496.22</v>
      </c>
      <c r="O153" s="53" t="n">
        <v>11583.52</v>
      </c>
      <c r="P153" s="53" t="n">
        <v>10440</v>
      </c>
      <c r="Q153" s="53" t="n">
        <v>9510</v>
      </c>
      <c r="R153" s="53" t="n">
        <v>12618</v>
      </c>
      <c r="S153" s="53" t="n">
        <v>12683</v>
      </c>
      <c r="T153" s="53" t="n">
        <v>11923</v>
      </c>
      <c r="U153" s="54" t="n">
        <v>14028</v>
      </c>
      <c r="V153" s="54" t="n">
        <v>12000</v>
      </c>
      <c r="W153" s="54" t="n">
        <v>12000</v>
      </c>
      <c r="X153" s="301"/>
      <c r="Y153" s="301"/>
      <c r="Z153" s="264" t="n">
        <f aca="false">W153+X153+Y153</f>
        <v>12000</v>
      </c>
    </row>
    <row r="154" customFormat="false" ht="14.4" hidden="false" customHeight="false" outlineLevel="0" collapsed="false">
      <c r="A154" s="326" t="s">
        <v>266</v>
      </c>
      <c r="B154" s="246" t="s">
        <v>267</v>
      </c>
      <c r="C154" s="246"/>
      <c r="D154" s="137" t="n">
        <v>6008</v>
      </c>
      <c r="E154" s="137" t="n">
        <f aca="false">SUM(E155:E159)</f>
        <v>6373</v>
      </c>
      <c r="F154" s="137" t="n">
        <f aca="false">SUM(F155:F159)</f>
        <v>76413</v>
      </c>
      <c r="G154" s="137" t="n">
        <f aca="false">SUM(G155:G159)</f>
        <v>50904</v>
      </c>
      <c r="H154" s="137" t="n">
        <v>43602</v>
      </c>
      <c r="I154" s="137" t="n">
        <f aca="false">SUM(I155:I159)</f>
        <v>80402</v>
      </c>
      <c r="J154" s="137" t="n">
        <f aca="false">SUM(J155:J159)</f>
        <v>65201</v>
      </c>
      <c r="K154" s="137" t="n">
        <f aca="false">SUM(K155:K159)</f>
        <v>82763</v>
      </c>
      <c r="L154" s="138" t="n">
        <f aca="false">SUM(L155:L159)</f>
        <v>85325.96</v>
      </c>
      <c r="M154" s="138" t="n">
        <f aca="false">SUM(M155:M159)</f>
        <v>98428.31</v>
      </c>
      <c r="N154" s="248" t="n">
        <f aca="false">SUM(N155:N159)</f>
        <v>91637.85</v>
      </c>
      <c r="O154" s="248" t="n">
        <f aca="false">SUM(O155:O159)</f>
        <v>98282.1</v>
      </c>
      <c r="P154" s="248" t="n">
        <f aca="false">SUM(P155:P159)</f>
        <v>86440.45</v>
      </c>
      <c r="Q154" s="249" t="n">
        <f aca="false">SUM(Q155:Q159)</f>
        <v>124303.2</v>
      </c>
      <c r="R154" s="249" t="n">
        <v>102268.21</v>
      </c>
      <c r="S154" s="249" t="n">
        <v>120375.1</v>
      </c>
      <c r="T154" s="249" t="n">
        <v>131965.77</v>
      </c>
      <c r="U154" s="63" t="n">
        <v>120110.47</v>
      </c>
      <c r="V154" s="63" t="n">
        <f aca="false">SUM(V155:V159)</f>
        <v>96737</v>
      </c>
      <c r="W154" s="63" t="n">
        <f aca="false">SUM(W155:W159)</f>
        <v>99966</v>
      </c>
      <c r="X154" s="272" t="n">
        <f aca="false">SUM(X155:X159)</f>
        <v>0</v>
      </c>
      <c r="Y154" s="272" t="n">
        <f aca="false">SUM(Y155:Y159)</f>
        <v>0</v>
      </c>
      <c r="Z154" s="23" t="n">
        <f aca="false">SUM(Z155:Z159)</f>
        <v>99966</v>
      </c>
    </row>
    <row r="155" customFormat="false" ht="13.2" hidden="false" customHeight="false" outlineLevel="0" collapsed="false">
      <c r="A155" s="436"/>
      <c r="B155" s="437"/>
      <c r="C155" s="96" t="s">
        <v>268</v>
      </c>
      <c r="D155" s="97"/>
      <c r="E155" s="97" t="n">
        <v>5842</v>
      </c>
      <c r="F155" s="97" t="n">
        <v>6108</v>
      </c>
      <c r="G155" s="97" t="n">
        <v>13480</v>
      </c>
      <c r="H155" s="97" t="n">
        <v>6009</v>
      </c>
      <c r="I155" s="96" t="n">
        <v>6900</v>
      </c>
      <c r="J155" s="238" t="n">
        <v>3787</v>
      </c>
      <c r="K155" s="97" t="n">
        <v>3290</v>
      </c>
      <c r="L155" s="77" t="n">
        <v>1483</v>
      </c>
      <c r="M155" s="77" t="n">
        <v>9142.95</v>
      </c>
      <c r="N155" s="78" t="n">
        <v>5153.01</v>
      </c>
      <c r="O155" s="78"/>
      <c r="P155" s="78"/>
      <c r="Q155" s="77"/>
      <c r="R155" s="77" t="n">
        <v>0</v>
      </c>
      <c r="S155" s="77"/>
      <c r="T155" s="77"/>
      <c r="U155" s="78"/>
      <c r="V155" s="78" t="n">
        <v>7000</v>
      </c>
      <c r="W155" s="78" t="n">
        <v>2000</v>
      </c>
      <c r="X155" s="193"/>
      <c r="Y155" s="193"/>
      <c r="Z155" s="194" t="n">
        <f aca="false">W155+X155+Y155</f>
        <v>2000</v>
      </c>
    </row>
    <row r="156" customFormat="false" ht="13.2" hidden="true" customHeight="false" outlineLevel="0" collapsed="false">
      <c r="A156" s="436"/>
      <c r="B156" s="437"/>
      <c r="C156" s="96" t="s">
        <v>104</v>
      </c>
      <c r="D156" s="97"/>
      <c r="E156" s="97"/>
      <c r="F156" s="97"/>
      <c r="G156" s="97"/>
      <c r="H156" s="97"/>
      <c r="I156" s="96"/>
      <c r="J156" s="238"/>
      <c r="K156" s="97"/>
      <c r="L156" s="77"/>
      <c r="M156" s="77"/>
      <c r="N156" s="78"/>
      <c r="O156" s="77" t="n">
        <v>4985.1</v>
      </c>
      <c r="P156" s="77" t="n">
        <v>14458.01</v>
      </c>
      <c r="Q156" s="77" t="n">
        <v>18101.53</v>
      </c>
      <c r="R156" s="77" t="n">
        <v>13673.17</v>
      </c>
      <c r="S156" s="77" t="n">
        <v>8198.2</v>
      </c>
      <c r="T156" s="77" t="n">
        <v>12859</v>
      </c>
      <c r="U156" s="78"/>
      <c r="V156" s="78" t="n">
        <v>0</v>
      </c>
      <c r="W156" s="78"/>
      <c r="X156" s="234"/>
      <c r="Y156" s="234"/>
      <c r="Z156" s="412" t="n">
        <f aca="false">W156+X156+Y156</f>
        <v>0</v>
      </c>
    </row>
    <row r="157" customFormat="false" ht="13.2" hidden="false" customHeight="false" outlineLevel="0" collapsed="false">
      <c r="A157" s="436"/>
      <c r="B157" s="437"/>
      <c r="C157" s="96" t="s">
        <v>269</v>
      </c>
      <c r="D157" s="97"/>
      <c r="E157" s="97"/>
      <c r="F157" s="97"/>
      <c r="G157" s="97"/>
      <c r="H157" s="97"/>
      <c r="I157" s="96"/>
      <c r="J157" s="238"/>
      <c r="K157" s="97"/>
      <c r="L157" s="77"/>
      <c r="M157" s="77"/>
      <c r="N157" s="78"/>
      <c r="O157" s="77"/>
      <c r="P157" s="77"/>
      <c r="Q157" s="77"/>
      <c r="R157" s="77"/>
      <c r="S157" s="77" t="n">
        <v>16026.38</v>
      </c>
      <c r="T157" s="77" t="n">
        <v>8502.77</v>
      </c>
      <c r="U157" s="78" t="n">
        <v>10225.47</v>
      </c>
      <c r="V157" s="78" t="n">
        <v>16200</v>
      </c>
      <c r="W157" s="78"/>
      <c r="X157" s="234"/>
      <c r="Y157" s="234"/>
      <c r="Z157" s="412" t="n">
        <f aca="false">W157+X157+Y157</f>
        <v>0</v>
      </c>
    </row>
    <row r="158" customFormat="false" ht="13.2" hidden="false" customHeight="false" outlineLevel="0" collapsed="false">
      <c r="A158" s="436"/>
      <c r="B158" s="437"/>
      <c r="C158" s="96" t="s">
        <v>270</v>
      </c>
      <c r="D158" s="97"/>
      <c r="E158" s="97" t="n">
        <v>0</v>
      </c>
      <c r="F158" s="97" t="n">
        <v>66388</v>
      </c>
      <c r="G158" s="97" t="n">
        <v>33390</v>
      </c>
      <c r="H158" s="97" t="n">
        <v>32749</v>
      </c>
      <c r="I158" s="96" t="n">
        <v>70000</v>
      </c>
      <c r="J158" s="238" t="n">
        <v>59118</v>
      </c>
      <c r="K158" s="97" t="n">
        <v>75103</v>
      </c>
      <c r="L158" s="46" t="n">
        <v>81056.96</v>
      </c>
      <c r="M158" s="46" t="n">
        <v>86285.36</v>
      </c>
      <c r="N158" s="47" t="n">
        <v>5874.72</v>
      </c>
      <c r="O158" s="46" t="n">
        <v>90485</v>
      </c>
      <c r="P158" s="46" t="n">
        <v>71812.44</v>
      </c>
      <c r="Q158" s="46" t="n">
        <v>103201.67</v>
      </c>
      <c r="R158" s="46" t="n">
        <v>87345.04</v>
      </c>
      <c r="S158" s="46" t="n">
        <v>95300.52</v>
      </c>
      <c r="T158" s="46" t="n">
        <v>109444</v>
      </c>
      <c r="U158" s="47" t="n">
        <v>108990</v>
      </c>
      <c r="V158" s="47" t="n">
        <v>72037</v>
      </c>
      <c r="W158" s="47" t="n">
        <v>95466</v>
      </c>
      <c r="X158" s="236"/>
      <c r="Y158" s="236"/>
      <c r="Z158" s="237" t="n">
        <f aca="false">W158+X158+Y158</f>
        <v>95466</v>
      </c>
    </row>
    <row r="159" customFormat="false" ht="13.8" hidden="false" customHeight="false" outlineLevel="0" collapsed="false">
      <c r="A159" s="436"/>
      <c r="B159" s="437"/>
      <c r="C159" s="296" t="s">
        <v>271</v>
      </c>
      <c r="D159" s="242"/>
      <c r="E159" s="242" t="n">
        <v>531</v>
      </c>
      <c r="F159" s="242" t="n">
        <v>3917</v>
      </c>
      <c r="G159" s="242" t="n">
        <v>4034</v>
      </c>
      <c r="H159" s="242" t="n">
        <v>796</v>
      </c>
      <c r="I159" s="296" t="n">
        <v>3502</v>
      </c>
      <c r="J159" s="238" t="n">
        <v>2296</v>
      </c>
      <c r="K159" s="97" t="n">
        <v>4370</v>
      </c>
      <c r="L159" s="142" t="n">
        <v>2786</v>
      </c>
      <c r="M159" s="142" t="n">
        <v>3000</v>
      </c>
      <c r="N159" s="143" t="n">
        <v>80610.12</v>
      </c>
      <c r="O159" s="142" t="n">
        <v>2812</v>
      </c>
      <c r="P159" s="142" t="n">
        <v>170</v>
      </c>
      <c r="Q159" s="142" t="n">
        <v>3000</v>
      </c>
      <c r="R159" s="142" t="n">
        <v>1250</v>
      </c>
      <c r="S159" s="142" t="n">
        <v>850</v>
      </c>
      <c r="T159" s="142" t="n">
        <v>1160</v>
      </c>
      <c r="U159" s="143" t="n">
        <v>895</v>
      </c>
      <c r="V159" s="143" t="n">
        <v>1500</v>
      </c>
      <c r="W159" s="78" t="n">
        <v>2500</v>
      </c>
      <c r="X159" s="301"/>
      <c r="Y159" s="301"/>
      <c r="Z159" s="264" t="n">
        <f aca="false">W159+X159+Y159</f>
        <v>2500</v>
      </c>
    </row>
    <row r="160" customFormat="false" ht="14.4" hidden="false" customHeight="false" outlineLevel="0" collapsed="false">
      <c r="A160" s="245" t="s">
        <v>272</v>
      </c>
      <c r="B160" s="246" t="s">
        <v>273</v>
      </c>
      <c r="C160" s="246"/>
      <c r="D160" s="137" t="n">
        <v>2960832</v>
      </c>
      <c r="E160" s="137" t="n">
        <v>3369814</v>
      </c>
      <c r="F160" s="137" t="n">
        <v>3780057</v>
      </c>
      <c r="G160" s="137" t="n">
        <v>4405952.43</v>
      </c>
      <c r="H160" s="137" t="n">
        <v>4455752</v>
      </c>
      <c r="I160" s="137" t="n">
        <f aca="false">I161+I166</f>
        <v>4609033</v>
      </c>
      <c r="J160" s="137" t="n">
        <f aca="false">J161+J166</f>
        <v>4840194</v>
      </c>
      <c r="K160" s="137" t="n">
        <f aca="false">K161+K166</f>
        <v>4773475</v>
      </c>
      <c r="L160" s="138" t="n">
        <f aca="false">L161+L166</f>
        <v>4944992.85</v>
      </c>
      <c r="M160" s="138" t="n">
        <f aca="false">M161+M166</f>
        <v>5255422.85</v>
      </c>
      <c r="N160" s="248" t="n">
        <f aca="false">N161+N166</f>
        <v>5401219.45</v>
      </c>
      <c r="O160" s="249" t="n">
        <f aca="false">O161+O166</f>
        <v>5606281.44</v>
      </c>
      <c r="P160" s="249" t="n">
        <f aca="false">P161+P166</f>
        <v>5915004.52</v>
      </c>
      <c r="Q160" s="249" t="n">
        <f aca="false">Q161+Q166</f>
        <v>6513428.66</v>
      </c>
      <c r="R160" s="249" t="n">
        <v>6870448.21</v>
      </c>
      <c r="S160" s="249" t="n">
        <v>7277274.32</v>
      </c>
      <c r="T160" s="249" t="n">
        <v>8156314.79</v>
      </c>
      <c r="U160" s="63" t="n">
        <v>9213622.68</v>
      </c>
      <c r="V160" s="63" t="n">
        <v>8556881</v>
      </c>
      <c r="W160" s="63" t="n">
        <f aca="false">W161+W166</f>
        <v>8035136</v>
      </c>
      <c r="X160" s="272" t="n">
        <f aca="false">X161+X166</f>
        <v>0</v>
      </c>
      <c r="Y160" s="272" t="n">
        <f aca="false">Y161+Y166</f>
        <v>41017</v>
      </c>
      <c r="Z160" s="23" t="n">
        <f aca="false">Z161+Z166</f>
        <v>8076153</v>
      </c>
    </row>
    <row r="161" customFormat="false" ht="14.4" hidden="false" customHeight="false" outlineLevel="0" collapsed="false">
      <c r="A161" s="438"/>
      <c r="B161" s="439" t="s">
        <v>274</v>
      </c>
      <c r="C161" s="439"/>
      <c r="D161" s="129" t="n">
        <v>29177</v>
      </c>
      <c r="E161" s="129" t="n">
        <v>27518</v>
      </c>
      <c r="F161" s="129" t="n">
        <v>28447</v>
      </c>
      <c r="G161" s="129" t="n">
        <v>30677</v>
      </c>
      <c r="H161" s="129" t="n">
        <v>31410</v>
      </c>
      <c r="I161" s="129" t="n">
        <f aca="false">SUM(I162:I164)</f>
        <v>41249</v>
      </c>
      <c r="J161" s="129" t="n">
        <f aca="false">SUM(J162:J164)</f>
        <v>38808</v>
      </c>
      <c r="K161" s="129" t="n">
        <f aca="false">SUM(K162:K164)</f>
        <v>36313</v>
      </c>
      <c r="L161" s="130" t="n">
        <f aca="false">SUM(L162:L164)</f>
        <v>35493.83</v>
      </c>
      <c r="M161" s="130" t="n">
        <f aca="false">SUM(M162:M165)</f>
        <v>51463.89</v>
      </c>
      <c r="N161" s="440" t="n">
        <f aca="false">SUM(N162:N164)</f>
        <v>56202.63</v>
      </c>
      <c r="O161" s="441" t="n">
        <f aca="false">SUM(O162:O164)</f>
        <v>54280.09</v>
      </c>
      <c r="P161" s="441" t="n">
        <f aca="false">SUM(P162:P165)</f>
        <v>61314.87</v>
      </c>
      <c r="Q161" s="441" t="n">
        <f aca="false">SUM(Q162:Q165)</f>
        <v>51737.26</v>
      </c>
      <c r="R161" s="441" t="n">
        <v>69917.12</v>
      </c>
      <c r="S161" s="441" t="n">
        <v>44484.13</v>
      </c>
      <c r="T161" s="441" t="n">
        <v>39859.22</v>
      </c>
      <c r="U161" s="91" t="n">
        <v>45717.19</v>
      </c>
      <c r="V161" s="91" t="n">
        <f aca="false">SUM(V162:V164)</f>
        <v>68218</v>
      </c>
      <c r="W161" s="91" t="n">
        <f aca="false">SUM(W162:W164)</f>
        <v>68218</v>
      </c>
      <c r="X161" s="272" t="n">
        <f aca="false">SUM(X162:X164)</f>
        <v>0</v>
      </c>
      <c r="Y161" s="272" t="n">
        <f aca="false">SUM(Y162:Y164)</f>
        <v>0</v>
      </c>
      <c r="Z161" s="23" t="n">
        <f aca="false">SUM(Z162:Z164)</f>
        <v>68218</v>
      </c>
    </row>
    <row r="162" customFormat="false" ht="13.2" hidden="false" customHeight="false" outlineLevel="0" collapsed="false">
      <c r="A162" s="438"/>
      <c r="B162" s="291" t="n">
        <v>610</v>
      </c>
      <c r="C162" s="146" t="s">
        <v>137</v>
      </c>
      <c r="D162" s="292"/>
      <c r="E162" s="292" t="n">
        <v>18854</v>
      </c>
      <c r="F162" s="292" t="n">
        <v>18290</v>
      </c>
      <c r="G162" s="292" t="n">
        <v>19464</v>
      </c>
      <c r="H162" s="292" t="n">
        <v>22248</v>
      </c>
      <c r="I162" s="271" t="n">
        <v>29541</v>
      </c>
      <c r="J162" s="238" t="n">
        <v>26330</v>
      </c>
      <c r="K162" s="97" t="n">
        <v>25388</v>
      </c>
      <c r="L162" s="292" t="n">
        <v>24578.53</v>
      </c>
      <c r="M162" s="442" t="n">
        <v>33902.8</v>
      </c>
      <c r="N162" s="443" t="n">
        <v>34953.55</v>
      </c>
      <c r="O162" s="444" t="n">
        <v>37117.04</v>
      </c>
      <c r="P162" s="444" t="n">
        <v>39049.72</v>
      </c>
      <c r="Q162" s="444" t="n">
        <v>35866.21</v>
      </c>
      <c r="R162" s="444" t="n">
        <v>47781.15</v>
      </c>
      <c r="S162" s="444" t="n">
        <v>32858.17</v>
      </c>
      <c r="T162" s="444" t="n">
        <v>29279.14</v>
      </c>
      <c r="U162" s="443" t="n">
        <v>33777.67</v>
      </c>
      <c r="V162" s="443" t="n">
        <v>47586</v>
      </c>
      <c r="W162" s="443" t="n">
        <v>47586</v>
      </c>
      <c r="X162" s="193"/>
      <c r="Y162" s="193"/>
      <c r="Z162" s="194" t="n">
        <f aca="false">W162+X162+Y162</f>
        <v>47586</v>
      </c>
    </row>
    <row r="163" customFormat="false" ht="13.2" hidden="false" customHeight="false" outlineLevel="0" collapsed="false">
      <c r="A163" s="438"/>
      <c r="B163" s="275" t="n">
        <v>620</v>
      </c>
      <c r="C163" s="96" t="s">
        <v>138</v>
      </c>
      <c r="D163" s="97"/>
      <c r="E163" s="97" t="n">
        <v>6473</v>
      </c>
      <c r="F163" s="97" t="n">
        <v>6340</v>
      </c>
      <c r="G163" s="97" t="n">
        <v>6869</v>
      </c>
      <c r="H163" s="97" t="n">
        <v>6877</v>
      </c>
      <c r="I163" s="96" t="n">
        <v>9575</v>
      </c>
      <c r="J163" s="238" t="n">
        <v>9735</v>
      </c>
      <c r="K163" s="97" t="n">
        <v>9358</v>
      </c>
      <c r="L163" s="97" t="n">
        <v>9719.8</v>
      </c>
      <c r="M163" s="445" t="n">
        <v>11551.79</v>
      </c>
      <c r="N163" s="197" t="n">
        <v>12736.3</v>
      </c>
      <c r="O163" s="198" t="n">
        <v>13736.32</v>
      </c>
      <c r="P163" s="198" t="n">
        <v>15439.53</v>
      </c>
      <c r="Q163" s="198" t="n">
        <v>12794.52</v>
      </c>
      <c r="R163" s="198" t="n">
        <v>16959.01</v>
      </c>
      <c r="S163" s="198" t="n">
        <v>10514.61</v>
      </c>
      <c r="T163" s="198" t="n">
        <v>9186.25</v>
      </c>
      <c r="U163" s="197" t="n">
        <v>10632.08</v>
      </c>
      <c r="V163" s="197" t="n">
        <v>16632</v>
      </c>
      <c r="W163" s="197" t="n">
        <v>16632</v>
      </c>
      <c r="X163" s="236"/>
      <c r="Y163" s="236"/>
      <c r="Z163" s="237" t="n">
        <f aca="false">W163+X163+Y163</f>
        <v>16632</v>
      </c>
    </row>
    <row r="164" customFormat="false" ht="13.8" hidden="false" customHeight="false" outlineLevel="0" collapsed="false">
      <c r="A164" s="438"/>
      <c r="B164" s="235" t="n">
        <v>630</v>
      </c>
      <c r="C164" s="96" t="s">
        <v>139</v>
      </c>
      <c r="D164" s="124"/>
      <c r="E164" s="124" t="n">
        <v>2191</v>
      </c>
      <c r="F164" s="124" t="n">
        <v>3817</v>
      </c>
      <c r="G164" s="124" t="n">
        <v>4344</v>
      </c>
      <c r="H164" s="124" t="n">
        <v>2285</v>
      </c>
      <c r="I164" s="98" t="n">
        <v>2133</v>
      </c>
      <c r="J164" s="238" t="n">
        <v>2743</v>
      </c>
      <c r="K164" s="97" t="n">
        <v>1567</v>
      </c>
      <c r="L164" s="97" t="n">
        <v>1195.5</v>
      </c>
      <c r="M164" s="195" t="n">
        <v>1127.3</v>
      </c>
      <c r="N164" s="47" t="n">
        <v>8512.78</v>
      </c>
      <c r="O164" s="46" t="n">
        <v>3426.73</v>
      </c>
      <c r="P164" s="46" t="n">
        <v>3125.62</v>
      </c>
      <c r="Q164" s="46" t="n">
        <v>3076.53</v>
      </c>
      <c r="R164" s="46" t="n">
        <v>4564.69</v>
      </c>
      <c r="S164" s="46" t="n">
        <v>1111.35</v>
      </c>
      <c r="T164" s="46" t="n">
        <v>1326.63</v>
      </c>
      <c r="U164" s="47" t="n">
        <v>673.84</v>
      </c>
      <c r="V164" s="47" t="n">
        <v>4000</v>
      </c>
      <c r="W164" s="47" t="n">
        <v>4000</v>
      </c>
      <c r="X164" s="236"/>
      <c r="Y164" s="236"/>
      <c r="Z164" s="237" t="n">
        <f aca="false">W164+X164+Y164</f>
        <v>4000</v>
      </c>
    </row>
    <row r="165" customFormat="false" ht="13.8" hidden="false" customHeight="false" outlineLevel="0" collapsed="false">
      <c r="A165" s="438"/>
      <c r="B165" s="269" t="n">
        <v>640</v>
      </c>
      <c r="C165" s="323" t="s">
        <v>140</v>
      </c>
      <c r="D165" s="242"/>
      <c r="E165" s="242"/>
      <c r="F165" s="242"/>
      <c r="G165" s="242"/>
      <c r="H165" s="242"/>
      <c r="I165" s="296"/>
      <c r="J165" s="277"/>
      <c r="K165" s="292"/>
      <c r="L165" s="292"/>
      <c r="M165" s="408" t="n">
        <v>4882</v>
      </c>
      <c r="N165" s="143"/>
      <c r="O165" s="142"/>
      <c r="P165" s="142" t="n">
        <v>3700</v>
      </c>
      <c r="Q165" s="142"/>
      <c r="R165" s="142" t="n">
        <v>612.27</v>
      </c>
      <c r="S165" s="142"/>
      <c r="T165" s="142" t="n">
        <v>67.2</v>
      </c>
      <c r="U165" s="143" t="n">
        <v>633.6</v>
      </c>
      <c r="V165" s="143" t="n">
        <v>0</v>
      </c>
      <c r="W165" s="143"/>
      <c r="X165" s="283"/>
      <c r="Y165" s="283"/>
      <c r="Z165" s="284" t="n">
        <f aca="false">W165+X165+Y165</f>
        <v>0</v>
      </c>
    </row>
    <row r="166" customFormat="false" ht="13.8" hidden="false" customHeight="false" outlineLevel="0" collapsed="false">
      <c r="A166" s="438"/>
      <c r="B166" s="446" t="s">
        <v>275</v>
      </c>
      <c r="C166" s="446"/>
      <c r="D166" s="87" t="n">
        <v>2931655</v>
      </c>
      <c r="E166" s="87" t="n">
        <v>3342296</v>
      </c>
      <c r="F166" s="87" t="n">
        <v>3751610</v>
      </c>
      <c r="G166" s="87" t="n">
        <v>4375275.43</v>
      </c>
      <c r="H166" s="87" t="n">
        <v>4424342</v>
      </c>
      <c r="I166" s="87" t="n">
        <f aca="false">SUM(I167:I179)</f>
        <v>4567784</v>
      </c>
      <c r="J166" s="87" t="n">
        <f aca="false">SUM(J167:J179)</f>
        <v>4801386</v>
      </c>
      <c r="K166" s="87" t="n">
        <f aca="false">SUM(K167:K179)</f>
        <v>4737162</v>
      </c>
      <c r="L166" s="88" t="n">
        <f aca="false">SUM(L167:L179)</f>
        <v>4909499.02</v>
      </c>
      <c r="M166" s="88" t="n">
        <f aca="false">SUM(M167:M179)</f>
        <v>5203958.96</v>
      </c>
      <c r="N166" s="447" t="n">
        <f aca="false">SUM(N167:N179)</f>
        <v>5345016.82</v>
      </c>
      <c r="O166" s="448" t="n">
        <f aca="false">SUM(O167:O179)</f>
        <v>5552001.35</v>
      </c>
      <c r="P166" s="448" t="n">
        <f aca="false">SUM(P167:P179)</f>
        <v>5853689.65</v>
      </c>
      <c r="Q166" s="448" t="n">
        <f aca="false">SUM(Q167:Q179)</f>
        <v>6461691.4</v>
      </c>
      <c r="R166" s="448" t="n">
        <v>6800531.09</v>
      </c>
      <c r="S166" s="448" t="n">
        <v>7232790.19</v>
      </c>
      <c r="T166" s="448" t="n">
        <v>8116455.57</v>
      </c>
      <c r="U166" s="89" t="n">
        <v>9167905.49</v>
      </c>
      <c r="V166" s="89" t="n">
        <v>8488663</v>
      </c>
      <c r="W166" s="89" t="n">
        <f aca="false">SUM(W167:W179)</f>
        <v>7966918</v>
      </c>
      <c r="X166" s="422" t="n">
        <f aca="false">SUM(X167:X179)</f>
        <v>0</v>
      </c>
      <c r="Y166" s="422" t="n">
        <f aca="false">SUM(Y167:Y179)</f>
        <v>41017</v>
      </c>
      <c r="Z166" s="250" t="n">
        <f aca="false">SUM(Z167:Z179)</f>
        <v>8007935</v>
      </c>
    </row>
    <row r="167" customFormat="false" ht="13.2" hidden="false" customHeight="false" outlineLevel="0" collapsed="false">
      <c r="A167" s="438"/>
      <c r="B167" s="437"/>
      <c r="C167" s="146" t="s">
        <v>276</v>
      </c>
      <c r="D167" s="117" t="n">
        <v>1541725</v>
      </c>
      <c r="E167" s="117" t="n">
        <v>1718084</v>
      </c>
      <c r="F167" s="117" t="n">
        <v>1793999</v>
      </c>
      <c r="G167" s="117" t="n">
        <v>1958942</v>
      </c>
      <c r="H167" s="117" t="n">
        <v>2084677</v>
      </c>
      <c r="I167" s="146" t="n">
        <v>2039732</v>
      </c>
      <c r="J167" s="117" t="n">
        <v>2241882</v>
      </c>
      <c r="K167" s="117" t="n">
        <v>2385291</v>
      </c>
      <c r="L167" s="77" t="n">
        <v>2363727.67</v>
      </c>
      <c r="M167" s="77" t="n">
        <v>2385302.7</v>
      </c>
      <c r="N167" s="78" t="n">
        <v>2457964.41</v>
      </c>
      <c r="O167" s="77" t="n">
        <v>2387323.05</v>
      </c>
      <c r="P167" s="77" t="n">
        <v>2377088.1</v>
      </c>
      <c r="Q167" s="77" t="n">
        <v>2542642.48</v>
      </c>
      <c r="R167" s="77" t="n">
        <v>2775176.91</v>
      </c>
      <c r="S167" s="77" t="n">
        <v>3148124.82</v>
      </c>
      <c r="T167" s="77" t="n">
        <v>3203567.85</v>
      </c>
      <c r="U167" s="78" t="n">
        <v>3556478.56</v>
      </c>
      <c r="V167" s="78" t="n">
        <v>3631113</v>
      </c>
      <c r="W167" s="78" t="n">
        <v>3450756</v>
      </c>
      <c r="X167" s="193"/>
      <c r="Y167" s="193"/>
      <c r="Z167" s="194" t="n">
        <f aca="false">W167+X167+Y167</f>
        <v>3450756</v>
      </c>
    </row>
    <row r="168" customFormat="false" ht="13.2" hidden="false" customHeight="false" outlineLevel="0" collapsed="false">
      <c r="A168" s="438"/>
      <c r="B168" s="437"/>
      <c r="C168" s="96" t="s">
        <v>277</v>
      </c>
      <c r="D168" s="97" t="n">
        <v>1389930</v>
      </c>
      <c r="E168" s="97" t="n">
        <v>1591682</v>
      </c>
      <c r="F168" s="97" t="n">
        <v>1867423</v>
      </c>
      <c r="G168" s="97" t="n">
        <v>2134669.43</v>
      </c>
      <c r="H168" s="97" t="n">
        <v>2069302</v>
      </c>
      <c r="I168" s="96" t="n">
        <v>2182809</v>
      </c>
      <c r="J168" s="97" t="n">
        <v>2169532</v>
      </c>
      <c r="K168" s="97" t="n">
        <v>1972245</v>
      </c>
      <c r="L168" s="46" t="n">
        <v>2097007.99</v>
      </c>
      <c r="M168" s="46" t="n">
        <v>2239643.29</v>
      </c>
      <c r="N168" s="47" t="n">
        <v>2410623.65</v>
      </c>
      <c r="O168" s="46" t="n">
        <v>2546291.14</v>
      </c>
      <c r="P168" s="46" t="n">
        <v>2674051.77</v>
      </c>
      <c r="Q168" s="46" t="n">
        <v>2839554.52</v>
      </c>
      <c r="R168" s="46" t="n">
        <v>3035138.77</v>
      </c>
      <c r="S168" s="46" t="n">
        <v>3053951.34</v>
      </c>
      <c r="T168" s="46" t="n">
        <v>3508477.43</v>
      </c>
      <c r="U168" s="47" t="n">
        <v>3971358.16</v>
      </c>
      <c r="V168" s="47" t="n">
        <v>4004095</v>
      </c>
      <c r="W168" s="47" t="n">
        <v>2198639</v>
      </c>
      <c r="X168" s="236"/>
      <c r="Y168" s="236" t="n">
        <f aca="false">40000-5281</f>
        <v>34719</v>
      </c>
      <c r="Z168" s="237" t="n">
        <f aca="false">W168+X168+Y168</f>
        <v>2233358</v>
      </c>
    </row>
    <row r="169" customFormat="false" ht="13.2" hidden="false" customHeight="false" outlineLevel="0" collapsed="false">
      <c r="A169" s="438"/>
      <c r="B169" s="437"/>
      <c r="C169" s="99" t="s">
        <v>278</v>
      </c>
      <c r="D169" s="148"/>
      <c r="E169" s="148"/>
      <c r="F169" s="148"/>
      <c r="G169" s="148"/>
      <c r="H169" s="148"/>
      <c r="I169" s="99"/>
      <c r="J169" s="99"/>
      <c r="K169" s="148" t="n">
        <v>6822</v>
      </c>
      <c r="L169" s="80" t="n">
        <v>58464.77</v>
      </c>
      <c r="M169" s="80" t="n">
        <v>145561.969999999</v>
      </c>
      <c r="N169" s="81" t="n">
        <v>13019.76</v>
      </c>
      <c r="O169" s="80" t="n">
        <v>88405.36</v>
      </c>
      <c r="P169" s="80" t="n">
        <v>106886.92</v>
      </c>
      <c r="Q169" s="80" t="n">
        <v>135605.86</v>
      </c>
      <c r="R169" s="80" t="n">
        <v>153911.98</v>
      </c>
      <c r="S169" s="80" t="n">
        <v>31662</v>
      </c>
      <c r="T169" s="80" t="n">
        <v>25794</v>
      </c>
      <c r="U169" s="81" t="n">
        <v>3203.8</v>
      </c>
      <c r="V169" s="81" t="n">
        <v>0</v>
      </c>
      <c r="W169" s="81"/>
      <c r="X169" s="236"/>
      <c r="Y169" s="236"/>
      <c r="Z169" s="237" t="n">
        <f aca="false">W169+X169+Y169</f>
        <v>0</v>
      </c>
    </row>
    <row r="170" customFormat="false" ht="13.2" hidden="false" customHeight="false" outlineLevel="0" collapsed="false">
      <c r="A170" s="438"/>
      <c r="B170" s="437"/>
      <c r="C170" s="99" t="s">
        <v>279</v>
      </c>
      <c r="D170" s="148"/>
      <c r="E170" s="148"/>
      <c r="F170" s="148"/>
      <c r="G170" s="148"/>
      <c r="H170" s="148"/>
      <c r="I170" s="99" t="n">
        <v>11276</v>
      </c>
      <c r="J170" s="99" t="n">
        <v>23184</v>
      </c>
      <c r="K170" s="148" t="n">
        <v>0</v>
      </c>
      <c r="L170" s="80" t="n">
        <v>4779.37</v>
      </c>
      <c r="M170" s="80" t="n">
        <v>0</v>
      </c>
      <c r="N170" s="81" t="n">
        <v>0</v>
      </c>
      <c r="O170" s="80"/>
      <c r="P170" s="80" t="n">
        <v>10000</v>
      </c>
      <c r="Q170" s="80" t="n">
        <v>2000</v>
      </c>
      <c r="R170" s="80" t="n">
        <v>7500</v>
      </c>
      <c r="S170" s="80"/>
      <c r="T170" s="80" t="n">
        <v>234762</v>
      </c>
      <c r="U170" s="81" t="n">
        <v>33230.33</v>
      </c>
      <c r="V170" s="81" t="n">
        <v>3000</v>
      </c>
      <c r="W170" s="81"/>
      <c r="X170" s="236"/>
      <c r="Y170" s="236"/>
      <c r="Z170" s="237" t="n">
        <f aca="false">W170+X170+Y170</f>
        <v>0</v>
      </c>
    </row>
    <row r="171" customFormat="false" ht="13.2" hidden="false" customHeight="false" outlineLevel="0" collapsed="false">
      <c r="A171" s="438"/>
      <c r="B171" s="437"/>
      <c r="C171" s="99" t="s">
        <v>71</v>
      </c>
      <c r="D171" s="148"/>
      <c r="E171" s="148"/>
      <c r="F171" s="148"/>
      <c r="G171" s="148"/>
      <c r="H171" s="148"/>
      <c r="I171" s="99"/>
      <c r="J171" s="99"/>
      <c r="K171" s="148"/>
      <c r="L171" s="80"/>
      <c r="M171" s="80"/>
      <c r="N171" s="81"/>
      <c r="O171" s="80"/>
      <c r="P171" s="80" t="n">
        <v>208274.06</v>
      </c>
      <c r="Q171" s="80" t="n">
        <v>197961.73</v>
      </c>
      <c r="R171" s="80"/>
      <c r="S171" s="80"/>
      <c r="T171" s="80" t="n">
        <v>1697.29</v>
      </c>
      <c r="U171" s="81" t="n">
        <v>309341.37</v>
      </c>
      <c r="V171" s="81" t="n">
        <v>110000</v>
      </c>
      <c r="W171" s="81" t="n">
        <v>130000</v>
      </c>
      <c r="X171" s="236"/>
      <c r="Y171" s="236"/>
      <c r="Z171" s="237" t="n">
        <f aca="false">W171+X171+Y171</f>
        <v>130000</v>
      </c>
    </row>
    <row r="172" customFormat="false" ht="13.2" hidden="false" customHeight="false" outlineLevel="0" collapsed="false">
      <c r="A172" s="438"/>
      <c r="B172" s="437"/>
      <c r="C172" s="99" t="s">
        <v>280</v>
      </c>
      <c r="D172" s="148"/>
      <c r="E172" s="148"/>
      <c r="F172" s="148"/>
      <c r="G172" s="148"/>
      <c r="H172" s="148" t="n">
        <v>2568</v>
      </c>
      <c r="I172" s="99" t="n">
        <v>2134</v>
      </c>
      <c r="J172" s="99"/>
      <c r="K172" s="148" t="n">
        <v>0</v>
      </c>
      <c r="L172" s="80" t="n">
        <v>240.97</v>
      </c>
      <c r="M172" s="80" t="n">
        <v>0</v>
      </c>
      <c r="N172" s="81" t="n">
        <v>0</v>
      </c>
      <c r="O172" s="80"/>
      <c r="P172" s="80" t="n">
        <v>4600</v>
      </c>
      <c r="Q172" s="80" t="n">
        <v>48000</v>
      </c>
      <c r="R172" s="80"/>
      <c r="S172" s="80" t="n">
        <v>74454.9</v>
      </c>
      <c r="T172" s="80"/>
      <c r="U172" s="81" t="n">
        <v>226104.93</v>
      </c>
      <c r="V172" s="81" t="n">
        <v>1288</v>
      </c>
      <c r="W172" s="81" t="n">
        <v>0</v>
      </c>
      <c r="X172" s="236"/>
      <c r="Y172" s="236"/>
      <c r="Z172" s="237" t="n">
        <f aca="false">W172+X172+Y172</f>
        <v>0</v>
      </c>
    </row>
    <row r="173" customFormat="false" ht="13.2" hidden="false" customHeight="false" outlineLevel="0" collapsed="false">
      <c r="A173" s="438"/>
      <c r="B173" s="437"/>
      <c r="C173" s="99" t="s">
        <v>281</v>
      </c>
      <c r="D173" s="148"/>
      <c r="E173" s="148"/>
      <c r="F173" s="148"/>
      <c r="G173" s="148"/>
      <c r="H173" s="148"/>
      <c r="I173" s="99"/>
      <c r="J173" s="99"/>
      <c r="K173" s="148"/>
      <c r="L173" s="80" t="n">
        <v>8661.25</v>
      </c>
      <c r="M173" s="80"/>
      <c r="N173" s="81" t="n">
        <v>0</v>
      </c>
      <c r="O173" s="80"/>
      <c r="P173" s="80"/>
      <c r="Q173" s="80" t="n">
        <v>21500</v>
      </c>
      <c r="R173" s="80" t="n">
        <v>73084.13</v>
      </c>
      <c r="S173" s="80" t="n">
        <v>123693</v>
      </c>
      <c r="T173" s="80" t="n">
        <v>312130</v>
      </c>
      <c r="U173" s="81" t="n">
        <v>252514.34</v>
      </c>
      <c r="V173" s="81" t="n">
        <v>0</v>
      </c>
      <c r="W173" s="81"/>
      <c r="X173" s="236"/>
      <c r="Y173" s="236"/>
      <c r="Z173" s="237" t="n">
        <f aca="false">W173+X173+Y173</f>
        <v>0</v>
      </c>
    </row>
    <row r="174" customFormat="false" ht="13.2" hidden="true" customHeight="false" outlineLevel="0" collapsed="false">
      <c r="A174" s="438"/>
      <c r="B174" s="437"/>
      <c r="C174" s="99"/>
      <c r="D174" s="148"/>
      <c r="E174" s="148"/>
      <c r="F174" s="148"/>
      <c r="G174" s="148"/>
      <c r="H174" s="148"/>
      <c r="I174" s="99"/>
      <c r="J174" s="99"/>
      <c r="K174" s="148"/>
      <c r="L174" s="80"/>
      <c r="M174" s="80"/>
      <c r="N174" s="81"/>
      <c r="O174" s="80"/>
      <c r="P174" s="80"/>
      <c r="Q174" s="80"/>
      <c r="R174" s="80" t="n">
        <v>20000</v>
      </c>
      <c r="S174" s="80" t="n">
        <v>120016.06</v>
      </c>
      <c r="T174" s="80" t="n">
        <v>21652</v>
      </c>
      <c r="U174" s="81" t="n">
        <v>4000</v>
      </c>
      <c r="V174" s="81" t="n">
        <v>0</v>
      </c>
      <c r="W174" s="81"/>
      <c r="X174" s="236"/>
      <c r="Y174" s="236"/>
      <c r="Z174" s="237" t="n">
        <f aca="false">W174+X174+Y174</f>
        <v>0</v>
      </c>
    </row>
    <row r="175" customFormat="false" ht="13.2" hidden="true" customHeight="false" outlineLevel="0" collapsed="false">
      <c r="A175" s="438"/>
      <c r="B175" s="437"/>
      <c r="C175" s="99"/>
      <c r="D175" s="148"/>
      <c r="E175" s="148"/>
      <c r="F175" s="148"/>
      <c r="G175" s="148"/>
      <c r="H175" s="148"/>
      <c r="I175" s="99"/>
      <c r="J175" s="99"/>
      <c r="K175" s="148"/>
      <c r="L175" s="80"/>
      <c r="M175" s="80"/>
      <c r="N175" s="81"/>
      <c r="O175" s="80"/>
      <c r="P175" s="80"/>
      <c r="Q175" s="80"/>
      <c r="R175" s="80" t="n">
        <v>18132</v>
      </c>
      <c r="S175" s="80"/>
      <c r="T175" s="80"/>
      <c r="U175" s="81" t="n">
        <v>2700</v>
      </c>
      <c r="V175" s="81" t="n">
        <v>0</v>
      </c>
      <c r="W175" s="81"/>
      <c r="X175" s="236"/>
      <c r="Y175" s="236"/>
      <c r="Z175" s="237" t="n">
        <f aca="false">W175+X175+Y175</f>
        <v>0</v>
      </c>
    </row>
    <row r="176" customFormat="false" ht="13.2" hidden="true" customHeight="false" outlineLevel="0" collapsed="false">
      <c r="A176" s="438"/>
      <c r="B176" s="437"/>
      <c r="C176" s="99"/>
      <c r="D176" s="148"/>
      <c r="E176" s="148"/>
      <c r="F176" s="148"/>
      <c r="G176" s="148"/>
      <c r="H176" s="148"/>
      <c r="I176" s="99"/>
      <c r="J176" s="99"/>
      <c r="K176" s="148"/>
      <c r="L176" s="80"/>
      <c r="M176" s="80"/>
      <c r="N176" s="81"/>
      <c r="O176" s="80"/>
      <c r="P176" s="80"/>
      <c r="Q176" s="80"/>
      <c r="R176" s="80" t="n">
        <v>7007</v>
      </c>
      <c r="S176" s="80" t="n">
        <v>4000</v>
      </c>
      <c r="T176" s="80" t="n">
        <v>17352</v>
      </c>
      <c r="U176" s="81" t="n">
        <v>12315</v>
      </c>
      <c r="V176" s="81"/>
      <c r="W176" s="81"/>
      <c r="X176" s="236"/>
      <c r="Y176" s="236"/>
      <c r="Z176" s="237" t="n">
        <f aca="false">W176+X176+Y176</f>
        <v>0</v>
      </c>
    </row>
    <row r="177" customFormat="false" ht="13.2" hidden="true" customHeight="false" outlineLevel="0" collapsed="false">
      <c r="A177" s="438"/>
      <c r="B177" s="437"/>
      <c r="C177" s="99"/>
      <c r="D177" s="148"/>
      <c r="E177" s="148"/>
      <c r="F177" s="148"/>
      <c r="G177" s="148"/>
      <c r="H177" s="148"/>
      <c r="I177" s="99"/>
      <c r="J177" s="99"/>
      <c r="K177" s="148"/>
      <c r="L177" s="80"/>
      <c r="M177" s="80"/>
      <c r="N177" s="81"/>
      <c r="O177" s="80"/>
      <c r="P177" s="80"/>
      <c r="Q177" s="80"/>
      <c r="R177" s="80" t="n">
        <v>6212</v>
      </c>
      <c r="S177" s="80" t="n">
        <v>315.6</v>
      </c>
      <c r="T177" s="80"/>
      <c r="U177" s="81"/>
      <c r="V177" s="81"/>
      <c r="W177" s="81"/>
      <c r="X177" s="236"/>
      <c r="Y177" s="236"/>
      <c r="Z177" s="237" t="n">
        <f aca="false">W177+X177+Y177</f>
        <v>0</v>
      </c>
    </row>
    <row r="178" customFormat="false" ht="13.2" hidden="false" customHeight="false" outlineLevel="0" collapsed="false">
      <c r="A178" s="438"/>
      <c r="B178" s="437"/>
      <c r="C178" s="99" t="s">
        <v>282</v>
      </c>
      <c r="D178" s="148"/>
      <c r="E178" s="148"/>
      <c r="F178" s="148"/>
      <c r="G178" s="148"/>
      <c r="H178" s="148" t="n">
        <v>2166</v>
      </c>
      <c r="I178" s="99" t="n">
        <v>10924</v>
      </c>
      <c r="J178" s="99" t="n">
        <v>33868</v>
      </c>
      <c r="K178" s="148" t="n">
        <v>0</v>
      </c>
      <c r="L178" s="80"/>
      <c r="M178" s="80"/>
      <c r="N178" s="81" t="n">
        <v>0</v>
      </c>
      <c r="O178" s="80" t="n">
        <v>415.8</v>
      </c>
      <c r="P178" s="80" t="n">
        <v>2494.8</v>
      </c>
      <c r="Q178" s="80" t="n">
        <v>22623.81</v>
      </c>
      <c r="R178" s="80" t="n">
        <v>2470.3</v>
      </c>
      <c r="S178" s="80" t="n">
        <v>4548.47</v>
      </c>
      <c r="T178" s="80"/>
      <c r="U178" s="81"/>
      <c r="V178" s="81" t="n">
        <v>20258</v>
      </c>
      <c r="W178" s="81" t="n">
        <v>1747071</v>
      </c>
      <c r="X178" s="236"/>
      <c r="Y178" s="236"/>
      <c r="Z178" s="237" t="n">
        <f aca="false">W178+X178+Y178</f>
        <v>1747071</v>
      </c>
    </row>
    <row r="179" customFormat="false" ht="13.8" hidden="false" customHeight="false" outlineLevel="0" collapsed="false">
      <c r="A179" s="438"/>
      <c r="B179" s="437"/>
      <c r="C179" s="98" t="s">
        <v>283</v>
      </c>
      <c r="D179" s="124"/>
      <c r="E179" s="124" t="n">
        <v>32530</v>
      </c>
      <c r="F179" s="124" t="n">
        <v>90188</v>
      </c>
      <c r="G179" s="124" t="n">
        <v>281664</v>
      </c>
      <c r="H179" s="124" t="n">
        <v>265629</v>
      </c>
      <c r="I179" s="98" t="n">
        <v>320909</v>
      </c>
      <c r="J179" s="98" t="n">
        <v>332920</v>
      </c>
      <c r="K179" s="124" t="n">
        <v>372804</v>
      </c>
      <c r="L179" s="53" t="n">
        <v>376617</v>
      </c>
      <c r="M179" s="53" t="n">
        <v>433451</v>
      </c>
      <c r="N179" s="54" t="n">
        <v>463409</v>
      </c>
      <c r="O179" s="53" t="n">
        <v>529566</v>
      </c>
      <c r="P179" s="53" t="n">
        <v>470294</v>
      </c>
      <c r="Q179" s="53" t="n">
        <v>651803</v>
      </c>
      <c r="R179" s="53" t="n">
        <v>701898</v>
      </c>
      <c r="S179" s="53" t="n">
        <v>20800</v>
      </c>
      <c r="T179" s="53" t="n">
        <v>791023</v>
      </c>
      <c r="U179" s="54" t="n">
        <v>796659</v>
      </c>
      <c r="V179" s="54" t="n">
        <v>718909</v>
      </c>
      <c r="W179" s="54" t="n">
        <v>440452</v>
      </c>
      <c r="X179" s="301"/>
      <c r="Y179" s="301" t="n">
        <v>6298</v>
      </c>
      <c r="Z179" s="264" t="n">
        <f aca="false">W179+X179+Y179</f>
        <v>446750</v>
      </c>
    </row>
    <row r="180" customFormat="false" ht="14.4" hidden="true" customHeight="false" outlineLevel="0" collapsed="false">
      <c r="A180" s="449" t="s">
        <v>284</v>
      </c>
      <c r="B180" s="246" t="s">
        <v>285</v>
      </c>
      <c r="C180" s="246"/>
      <c r="D180" s="137" t="n">
        <v>14672</v>
      </c>
      <c r="E180" s="137" t="n">
        <v>18356</v>
      </c>
      <c r="F180" s="137" t="n">
        <v>24962</v>
      </c>
      <c r="G180" s="137" t="n">
        <v>26012</v>
      </c>
      <c r="H180" s="137" t="n">
        <v>24167</v>
      </c>
      <c r="I180" s="137" t="n">
        <f aca="false">SUM(I181:I184)</f>
        <v>21978</v>
      </c>
      <c r="J180" s="137" t="n">
        <f aca="false">SUM(J181:J184)</f>
        <v>26182</v>
      </c>
      <c r="K180" s="137" t="n">
        <f aca="false">SUM(K181:K184)</f>
        <v>16605</v>
      </c>
      <c r="L180" s="138" t="n">
        <f aca="false">SUM(L181:L184)</f>
        <v>19312.66</v>
      </c>
      <c r="M180" s="138" t="n">
        <f aca="false">SUM(M181:M184)</f>
        <v>17232.5</v>
      </c>
      <c r="N180" s="248" t="n">
        <f aca="false">SUM(N181:N184)</f>
        <v>19393.89</v>
      </c>
      <c r="O180" s="248" t="n">
        <f aca="false">SUM(O181:O183)</f>
        <v>0</v>
      </c>
      <c r="P180" s="248" t="n">
        <f aca="false">SUM(P181:P183)</f>
        <v>0</v>
      </c>
      <c r="Q180" s="248" t="n">
        <f aca="false">SUM(Q181:Q183)</f>
        <v>0</v>
      </c>
      <c r="R180" s="249"/>
      <c r="S180" s="249"/>
      <c r="T180" s="249"/>
      <c r="U180" s="63"/>
      <c r="V180" s="63"/>
      <c r="W180" s="63" t="n">
        <f aca="false">SUM(W181:W183)</f>
        <v>0</v>
      </c>
      <c r="X180" s="422" t="n">
        <f aca="false">SUM(X181:X183)</f>
        <v>0</v>
      </c>
      <c r="Y180" s="422" t="n">
        <f aca="false">SUM(Y181:Y183)</f>
        <v>0</v>
      </c>
      <c r="Z180" s="250" t="n">
        <f aca="false">SUM(Z181:Z183)</f>
        <v>0</v>
      </c>
    </row>
    <row r="181" customFormat="false" ht="13.2" hidden="true" customHeight="false" outlineLevel="0" collapsed="false">
      <c r="A181" s="450"/>
      <c r="B181" s="451" t="n">
        <v>610</v>
      </c>
      <c r="C181" s="146" t="s">
        <v>137</v>
      </c>
      <c r="D181" s="117"/>
      <c r="E181" s="117" t="n">
        <v>11817</v>
      </c>
      <c r="F181" s="117" t="n">
        <v>16331</v>
      </c>
      <c r="G181" s="117" t="n">
        <v>16188</v>
      </c>
      <c r="H181" s="117" t="n">
        <v>16639</v>
      </c>
      <c r="I181" s="117" t="n">
        <v>14808</v>
      </c>
      <c r="J181" s="117" t="n">
        <v>14984</v>
      </c>
      <c r="K181" s="117" t="n">
        <v>11095</v>
      </c>
      <c r="L181" s="77" t="n">
        <v>11946.75</v>
      </c>
      <c r="M181" s="77" t="n">
        <v>12156.96</v>
      </c>
      <c r="N181" s="78" t="n">
        <v>13480.65</v>
      </c>
      <c r="O181" s="78"/>
      <c r="P181" s="78"/>
      <c r="Q181" s="77"/>
      <c r="R181" s="77"/>
      <c r="S181" s="77"/>
      <c r="T181" s="77"/>
      <c r="U181" s="78"/>
      <c r="V181" s="78"/>
      <c r="W181" s="78" t="n">
        <v>0</v>
      </c>
      <c r="X181" s="193"/>
      <c r="Y181" s="193"/>
      <c r="Z181" s="194" t="n">
        <f aca="false">W181+X181+Y181</f>
        <v>0</v>
      </c>
    </row>
    <row r="182" customFormat="false" ht="13.2" hidden="true" customHeight="false" outlineLevel="0" collapsed="false">
      <c r="A182" s="450"/>
      <c r="B182" s="235" t="n">
        <v>620</v>
      </c>
      <c r="C182" s="96" t="s">
        <v>138</v>
      </c>
      <c r="D182" s="97"/>
      <c r="E182" s="97" t="n">
        <v>3983</v>
      </c>
      <c r="F182" s="97" t="n">
        <v>5610</v>
      </c>
      <c r="G182" s="97" t="n">
        <v>5689</v>
      </c>
      <c r="H182" s="97" t="n">
        <v>5822</v>
      </c>
      <c r="I182" s="97" t="n">
        <v>5320</v>
      </c>
      <c r="J182" s="97" t="n">
        <v>5972</v>
      </c>
      <c r="K182" s="97" t="n">
        <v>4227</v>
      </c>
      <c r="L182" s="46" t="n">
        <v>4902.95</v>
      </c>
      <c r="M182" s="46" t="n">
        <v>3941.03</v>
      </c>
      <c r="N182" s="47" t="n">
        <v>4701.62</v>
      </c>
      <c r="O182" s="47"/>
      <c r="P182" s="47"/>
      <c r="Q182" s="46"/>
      <c r="R182" s="46"/>
      <c r="S182" s="46"/>
      <c r="T182" s="46"/>
      <c r="U182" s="47"/>
      <c r="V182" s="47"/>
      <c r="W182" s="47" t="n">
        <v>0</v>
      </c>
      <c r="X182" s="236"/>
      <c r="Y182" s="236"/>
      <c r="Z182" s="237" t="n">
        <f aca="false">W182+X182+Y182</f>
        <v>0</v>
      </c>
    </row>
    <row r="183" customFormat="false" ht="13.2" hidden="true" customHeight="true" outlineLevel="0" collapsed="false">
      <c r="A183" s="450"/>
      <c r="B183" s="235" t="n">
        <v>630</v>
      </c>
      <c r="C183" s="96" t="s">
        <v>139</v>
      </c>
      <c r="D183" s="97"/>
      <c r="E183" s="97" t="n">
        <v>2556</v>
      </c>
      <c r="F183" s="97" t="n">
        <v>3021</v>
      </c>
      <c r="G183" s="97" t="n">
        <v>4135</v>
      </c>
      <c r="H183" s="97" t="n">
        <v>1706</v>
      </c>
      <c r="I183" s="97" t="n">
        <f aca="false">1591+259</f>
        <v>1850</v>
      </c>
      <c r="J183" s="97" t="n">
        <v>1495</v>
      </c>
      <c r="K183" s="97" t="n">
        <v>1200</v>
      </c>
      <c r="L183" s="46" t="n">
        <v>931.46</v>
      </c>
      <c r="M183" s="46" t="n">
        <v>1055.02</v>
      </c>
      <c r="N183" s="47" t="n">
        <v>1132.97</v>
      </c>
      <c r="O183" s="47"/>
      <c r="P183" s="47"/>
      <c r="Q183" s="46"/>
      <c r="R183" s="46"/>
      <c r="S183" s="46"/>
      <c r="T183" s="46"/>
      <c r="U183" s="47"/>
      <c r="V183" s="47"/>
      <c r="W183" s="47" t="n">
        <v>0</v>
      </c>
      <c r="X183" s="236"/>
      <c r="Y183" s="236"/>
      <c r="Z183" s="237" t="n">
        <f aca="false">W183+X183+Y183</f>
        <v>0</v>
      </c>
    </row>
    <row r="184" customFormat="false" ht="1.8" hidden="true" customHeight="true" outlineLevel="0" collapsed="false">
      <c r="A184" s="450"/>
      <c r="B184" s="310" t="n">
        <v>640</v>
      </c>
      <c r="C184" s="98" t="s">
        <v>286</v>
      </c>
      <c r="D184" s="124"/>
      <c r="E184" s="124"/>
      <c r="F184" s="124"/>
      <c r="G184" s="124"/>
      <c r="H184" s="124"/>
      <c r="I184" s="124"/>
      <c r="J184" s="124" t="n">
        <v>3731</v>
      </c>
      <c r="K184" s="292" t="n">
        <v>83</v>
      </c>
      <c r="L184" s="142" t="n">
        <v>1531.5</v>
      </c>
      <c r="M184" s="142" t="n">
        <v>79.49</v>
      </c>
      <c r="N184" s="143" t="n">
        <v>78.65</v>
      </c>
      <c r="O184" s="143"/>
      <c r="P184" s="143"/>
      <c r="Q184" s="142"/>
      <c r="R184" s="142"/>
      <c r="S184" s="142"/>
      <c r="T184" s="142"/>
      <c r="U184" s="143" t="n">
        <v>150422</v>
      </c>
      <c r="V184" s="143"/>
      <c r="W184" s="143"/>
      <c r="X184" s="301"/>
      <c r="Y184" s="301"/>
      <c r="Z184" s="264"/>
    </row>
    <row r="185" customFormat="false" ht="14.4" hidden="false" customHeight="false" outlineLevel="0" collapsed="false">
      <c r="A185" s="245" t="s">
        <v>287</v>
      </c>
      <c r="B185" s="246" t="s">
        <v>288</v>
      </c>
      <c r="C185" s="246"/>
      <c r="D185" s="137" t="n">
        <v>42988</v>
      </c>
      <c r="E185" s="137" t="n">
        <v>41924</v>
      </c>
      <c r="F185" s="137" t="n">
        <v>49127</v>
      </c>
      <c r="G185" s="137" t="n">
        <v>48507</v>
      </c>
      <c r="H185" s="137" t="n">
        <v>53865</v>
      </c>
      <c r="I185" s="137" t="n">
        <f aca="false">I186+I193+I192</f>
        <v>59113.2</v>
      </c>
      <c r="J185" s="137" t="n">
        <f aca="false">J186+J193+J192</f>
        <v>51352</v>
      </c>
      <c r="K185" s="137" t="n">
        <f aca="false">K186+K193+K192</f>
        <v>57413</v>
      </c>
      <c r="L185" s="138" t="n">
        <f aca="false">L186+L193+L192</f>
        <v>142019.73</v>
      </c>
      <c r="M185" s="138" t="n">
        <f aca="false">M186+M193+M192</f>
        <v>67235.89</v>
      </c>
      <c r="N185" s="248" t="n">
        <f aca="false">N186+N193+N192</f>
        <v>59484.65</v>
      </c>
      <c r="O185" s="249" t="n">
        <f aca="false">O186+O193+O192</f>
        <v>64756.13</v>
      </c>
      <c r="P185" s="248" t="n">
        <f aca="false">P186+P193+P192</f>
        <v>109958.24</v>
      </c>
      <c r="Q185" s="249" t="n">
        <f aca="false">Q186+Q193+Q192</f>
        <v>135589.8</v>
      </c>
      <c r="R185" s="249" t="n">
        <v>161526.49</v>
      </c>
      <c r="S185" s="249" t="n">
        <v>157945.56</v>
      </c>
      <c r="T185" s="249" t="n">
        <v>167405.25</v>
      </c>
      <c r="U185" s="63" t="n">
        <v>201927.87</v>
      </c>
      <c r="V185" s="63" t="n">
        <v>160422</v>
      </c>
      <c r="W185" s="63" t="n">
        <f aca="false">W186+W193+W192</f>
        <v>157422</v>
      </c>
      <c r="X185" s="272" t="n">
        <f aca="false">X186+X193+X192</f>
        <v>0</v>
      </c>
      <c r="Y185" s="272" t="n">
        <f aca="false">Y186+Y193+Y192</f>
        <v>0</v>
      </c>
      <c r="Z185" s="23" t="n">
        <f aca="false">Z186+Z193+Z192</f>
        <v>157422</v>
      </c>
    </row>
    <row r="186" customFormat="false" ht="14.4" hidden="false" customHeight="false" outlineLevel="0" collapsed="false">
      <c r="A186" s="438"/>
      <c r="B186" s="439" t="s">
        <v>289</v>
      </c>
      <c r="C186" s="439"/>
      <c r="D186" s="129" t="n">
        <v>39801</v>
      </c>
      <c r="E186" s="129" t="n">
        <v>41194</v>
      </c>
      <c r="F186" s="129" t="n">
        <v>47169</v>
      </c>
      <c r="G186" s="129" t="n">
        <v>47600</v>
      </c>
      <c r="H186" s="129" t="n">
        <v>53724</v>
      </c>
      <c r="I186" s="129" t="n">
        <f aca="false">SUM(I187:I189)</f>
        <v>56208.2</v>
      </c>
      <c r="J186" s="129" t="n">
        <f aca="false">SUM(J187:J189)</f>
        <v>47897</v>
      </c>
      <c r="K186" s="129" t="n">
        <f aca="false">SUM(K187:K190)</f>
        <v>54913</v>
      </c>
      <c r="L186" s="130" t="n">
        <f aca="false">SUM(L187:L190)</f>
        <v>59991.65</v>
      </c>
      <c r="M186" s="130" t="n">
        <f aca="false">SUM(M187:M190)</f>
        <v>64735.89</v>
      </c>
      <c r="N186" s="440" t="n">
        <f aca="false">SUM(N187:N190)</f>
        <v>54463.6</v>
      </c>
      <c r="O186" s="441" t="n">
        <f aca="false">SUM(O187:O190)</f>
        <v>60460.66</v>
      </c>
      <c r="P186" s="440" t="n">
        <f aca="false">SUM(P187:P192)</f>
        <v>105530.11</v>
      </c>
      <c r="Q186" s="441" t="n">
        <f aca="false">SUM(Q187:Q192)</f>
        <v>129250.45</v>
      </c>
      <c r="R186" s="441" t="n">
        <v>156009.16</v>
      </c>
      <c r="S186" s="441" t="n">
        <v>153794.93</v>
      </c>
      <c r="T186" s="441" t="n">
        <v>159621.69</v>
      </c>
      <c r="U186" s="91" t="n">
        <v>192762.96</v>
      </c>
      <c r="V186" s="91" t="n">
        <v>155422</v>
      </c>
      <c r="W186" s="91" t="n">
        <f aca="false">SUM(W187:W191)</f>
        <v>150422</v>
      </c>
      <c r="X186" s="272" t="n">
        <f aca="false">SUM(X187:X191)</f>
        <v>0</v>
      </c>
      <c r="Y186" s="272" t="n">
        <f aca="false">SUM(Y187:Y191)</f>
        <v>0</v>
      </c>
      <c r="Z186" s="23" t="n">
        <f aca="false">SUM(Z187:Z191)</f>
        <v>150422</v>
      </c>
    </row>
    <row r="187" customFormat="false" ht="13.2" hidden="false" customHeight="false" outlineLevel="0" collapsed="false">
      <c r="A187" s="438"/>
      <c r="B187" s="291" t="n">
        <v>610</v>
      </c>
      <c r="C187" s="146" t="s">
        <v>137</v>
      </c>
      <c r="D187" s="117"/>
      <c r="E187" s="117" t="n">
        <v>22141</v>
      </c>
      <c r="F187" s="117" t="n">
        <v>25294</v>
      </c>
      <c r="G187" s="117" t="n">
        <v>27320</v>
      </c>
      <c r="H187" s="117" t="n">
        <v>30945</v>
      </c>
      <c r="I187" s="117" t="n">
        <v>30403</v>
      </c>
      <c r="J187" s="117" t="n">
        <v>28630</v>
      </c>
      <c r="K187" s="117" t="n">
        <v>28741</v>
      </c>
      <c r="L187" s="77" t="n">
        <v>31950.86</v>
      </c>
      <c r="M187" s="77" t="n">
        <v>36896.54</v>
      </c>
      <c r="N187" s="78" t="n">
        <v>32643.72</v>
      </c>
      <c r="O187" s="77" t="n">
        <v>34750.01</v>
      </c>
      <c r="P187" s="77" t="n">
        <v>39563.77</v>
      </c>
      <c r="Q187" s="77" t="n">
        <v>51910.33</v>
      </c>
      <c r="R187" s="77" t="n">
        <v>72971.43</v>
      </c>
      <c r="S187" s="77" t="n">
        <v>75745.25</v>
      </c>
      <c r="T187" s="77" t="n">
        <v>63557.98</v>
      </c>
      <c r="U187" s="78" t="n">
        <v>75737.91</v>
      </c>
      <c r="V187" s="78" t="n">
        <v>77712</v>
      </c>
      <c r="W187" s="78" t="n">
        <v>77712</v>
      </c>
      <c r="X187" s="193"/>
      <c r="Y187" s="193"/>
      <c r="Z187" s="194" t="n">
        <f aca="false">W187+X187+Y187</f>
        <v>77712</v>
      </c>
    </row>
    <row r="188" customFormat="false" ht="13.2" hidden="false" customHeight="false" outlineLevel="0" collapsed="false">
      <c r="A188" s="438"/>
      <c r="B188" s="275" t="n">
        <v>620</v>
      </c>
      <c r="C188" s="96" t="s">
        <v>138</v>
      </c>
      <c r="D188" s="97"/>
      <c r="E188" s="97" t="n">
        <v>8265</v>
      </c>
      <c r="F188" s="97" t="n">
        <v>9427</v>
      </c>
      <c r="G188" s="97" t="n">
        <v>10234</v>
      </c>
      <c r="H188" s="97" t="n">
        <v>11482</v>
      </c>
      <c r="I188" s="97" t="n">
        <f aca="false">11947-(14.4+22.4+180)</f>
        <v>11730.2</v>
      </c>
      <c r="J188" s="97" t="n">
        <v>10691</v>
      </c>
      <c r="K188" s="97" t="n">
        <v>10646</v>
      </c>
      <c r="L188" s="46" t="n">
        <v>12860.64</v>
      </c>
      <c r="M188" s="46" t="n">
        <v>12687.37</v>
      </c>
      <c r="N188" s="47" t="n">
        <v>12446.38</v>
      </c>
      <c r="O188" s="46" t="n">
        <v>13294.12</v>
      </c>
      <c r="P188" s="46" t="n">
        <v>14895.57</v>
      </c>
      <c r="Q188" s="46" t="n">
        <v>19183.12</v>
      </c>
      <c r="R188" s="46" t="n">
        <v>26600.96</v>
      </c>
      <c r="S188" s="46" t="n">
        <v>24361.98</v>
      </c>
      <c r="T188" s="46" t="n">
        <v>23238.41</v>
      </c>
      <c r="U188" s="47" t="n">
        <v>27504.79</v>
      </c>
      <c r="V188" s="47" t="n">
        <v>27160</v>
      </c>
      <c r="W188" s="47" t="n">
        <v>27160</v>
      </c>
      <c r="X188" s="236"/>
      <c r="Y188" s="236"/>
      <c r="Z188" s="237" t="n">
        <f aca="false">W188+X188+Y188</f>
        <v>27160</v>
      </c>
    </row>
    <row r="189" customFormat="false" ht="13.2" hidden="false" customHeight="false" outlineLevel="0" collapsed="false">
      <c r="A189" s="438"/>
      <c r="B189" s="400" t="n">
        <v>630</v>
      </c>
      <c r="C189" s="99" t="s">
        <v>139</v>
      </c>
      <c r="D189" s="97"/>
      <c r="E189" s="97" t="n">
        <v>10788</v>
      </c>
      <c r="F189" s="97" t="n">
        <v>12448</v>
      </c>
      <c r="G189" s="97" t="n">
        <v>10046</v>
      </c>
      <c r="H189" s="97" t="n">
        <v>11297</v>
      </c>
      <c r="I189" s="97" t="n">
        <f aca="false">16682-(2550+28+110)+81</f>
        <v>14075</v>
      </c>
      <c r="J189" s="97" t="n">
        <f aca="false">11880-3455+151</f>
        <v>8576</v>
      </c>
      <c r="K189" s="97" t="n">
        <v>15451</v>
      </c>
      <c r="L189" s="195" t="n">
        <v>15180.15</v>
      </c>
      <c r="M189" s="195" t="n">
        <v>15023.18</v>
      </c>
      <c r="N189" s="47" t="n">
        <v>9257.17</v>
      </c>
      <c r="O189" s="46" t="n">
        <v>12173.76</v>
      </c>
      <c r="P189" s="46" t="n">
        <v>13915.91</v>
      </c>
      <c r="Q189" s="46" t="n">
        <v>9666.88</v>
      </c>
      <c r="R189" s="46" t="n">
        <v>10520.02</v>
      </c>
      <c r="S189" s="46" t="n">
        <v>11553.06</v>
      </c>
      <c r="T189" s="46" t="n">
        <v>14258.84</v>
      </c>
      <c r="U189" s="47" t="n">
        <v>29872.02</v>
      </c>
      <c r="V189" s="47" t="n">
        <v>18550</v>
      </c>
      <c r="W189" s="47" t="n">
        <v>13550</v>
      </c>
      <c r="X189" s="236"/>
      <c r="Y189" s="236"/>
      <c r="Z189" s="237" t="n">
        <f aca="false">W189+X189+Y189</f>
        <v>13550</v>
      </c>
    </row>
    <row r="190" customFormat="false" ht="13.2" hidden="false" customHeight="false" outlineLevel="0" collapsed="false">
      <c r="A190" s="438"/>
      <c r="B190" s="235" t="n">
        <v>640</v>
      </c>
      <c r="C190" s="267" t="s">
        <v>140</v>
      </c>
      <c r="D190" s="238"/>
      <c r="E190" s="238"/>
      <c r="F190" s="238"/>
      <c r="G190" s="238"/>
      <c r="H190" s="238"/>
      <c r="I190" s="97"/>
      <c r="J190" s="97"/>
      <c r="K190" s="97" t="n">
        <v>75</v>
      </c>
      <c r="L190" s="47"/>
      <c r="M190" s="46" t="n">
        <v>128.8</v>
      </c>
      <c r="N190" s="47" t="n">
        <v>116.33</v>
      </c>
      <c r="O190" s="46" t="n">
        <v>242.77</v>
      </c>
      <c r="P190" s="46" t="n">
        <v>133.86</v>
      </c>
      <c r="Q190" s="46" t="n">
        <v>88.44</v>
      </c>
      <c r="R190" s="46" t="n">
        <v>0</v>
      </c>
      <c r="S190" s="46"/>
      <c r="T190" s="46" t="n">
        <v>298.85</v>
      </c>
      <c r="U190" s="47" t="n">
        <v>1648.24</v>
      </c>
      <c r="V190" s="47" t="n">
        <v>0</v>
      </c>
      <c r="W190" s="47"/>
      <c r="X190" s="199"/>
      <c r="Y190" s="199"/>
      <c r="Z190" s="344" t="n">
        <f aca="false">W190+X190+Y190</f>
        <v>0</v>
      </c>
    </row>
    <row r="191" customFormat="false" ht="13.8" hidden="false" customHeight="false" outlineLevel="0" collapsed="false">
      <c r="A191" s="438"/>
      <c r="B191" s="310" t="n">
        <v>630</v>
      </c>
      <c r="C191" s="404" t="s">
        <v>70</v>
      </c>
      <c r="D191" s="406"/>
      <c r="E191" s="406"/>
      <c r="F191" s="406"/>
      <c r="G191" s="406"/>
      <c r="H191" s="406"/>
      <c r="I191" s="124"/>
      <c r="J191" s="124"/>
      <c r="K191" s="124"/>
      <c r="L191" s="54"/>
      <c r="M191" s="53"/>
      <c r="N191" s="54"/>
      <c r="O191" s="53"/>
      <c r="P191" s="53" t="n">
        <v>37021</v>
      </c>
      <c r="Q191" s="53" t="n">
        <v>48401.68</v>
      </c>
      <c r="R191" s="53" t="n">
        <v>45916.75</v>
      </c>
      <c r="S191" s="53" t="n">
        <v>42134.64</v>
      </c>
      <c r="T191" s="53" t="n">
        <v>58267.61</v>
      </c>
      <c r="U191" s="54" t="n">
        <v>58000</v>
      </c>
      <c r="V191" s="54" t="n">
        <v>32000</v>
      </c>
      <c r="W191" s="54" t="n">
        <v>32000</v>
      </c>
      <c r="X191" s="313"/>
      <c r="Y191" s="313"/>
      <c r="Z191" s="314" t="n">
        <f aca="false">W191+X191+Y191</f>
        <v>32000</v>
      </c>
    </row>
    <row r="192" customFormat="false" ht="13.8" hidden="true" customHeight="false" outlineLevel="0" collapsed="false">
      <c r="A192" s="438"/>
      <c r="B192" s="418" t="n">
        <v>630</v>
      </c>
      <c r="C192" s="323" t="s">
        <v>118</v>
      </c>
      <c r="D192" s="395"/>
      <c r="E192" s="395"/>
      <c r="F192" s="395"/>
      <c r="G192" s="395"/>
      <c r="H192" s="395"/>
      <c r="I192" s="452"/>
      <c r="J192" s="452"/>
      <c r="K192" s="124"/>
      <c r="L192" s="151" t="n">
        <v>82028.08</v>
      </c>
      <c r="M192" s="152"/>
      <c r="N192" s="152"/>
      <c r="O192" s="151"/>
      <c r="P192" s="151"/>
      <c r="Q192" s="151"/>
      <c r="R192" s="151"/>
      <c r="S192" s="151"/>
      <c r="T192" s="151"/>
      <c r="U192" s="152"/>
      <c r="V192" s="152"/>
      <c r="W192" s="152"/>
      <c r="X192" s="391"/>
      <c r="Y192" s="391"/>
      <c r="Z192" s="392"/>
    </row>
    <row r="193" customFormat="false" ht="14.4" hidden="false" customHeight="false" outlineLevel="0" collapsed="false">
      <c r="A193" s="438"/>
      <c r="B193" s="446" t="s">
        <v>290</v>
      </c>
      <c r="C193" s="446"/>
      <c r="D193" s="453" t="n">
        <v>3187</v>
      </c>
      <c r="E193" s="453" t="n">
        <v>730</v>
      </c>
      <c r="F193" s="453" t="n">
        <v>1958</v>
      </c>
      <c r="G193" s="453" t="n">
        <v>907</v>
      </c>
      <c r="H193" s="453" t="n">
        <v>141</v>
      </c>
      <c r="I193" s="452" t="n">
        <f aca="false">I194</f>
        <v>2905</v>
      </c>
      <c r="J193" s="452" t="n">
        <f aca="false">J194</f>
        <v>3455</v>
      </c>
      <c r="K193" s="452" t="n">
        <f aca="false">K194</f>
        <v>2500</v>
      </c>
      <c r="L193" s="452" t="n">
        <v>0</v>
      </c>
      <c r="M193" s="454" t="n">
        <f aca="false">M194</f>
        <v>2500</v>
      </c>
      <c r="N193" s="452" t="n">
        <f aca="false">N194</f>
        <v>5021.05</v>
      </c>
      <c r="O193" s="454" t="n">
        <f aca="false">O194</f>
        <v>4295.47</v>
      </c>
      <c r="P193" s="454" t="n">
        <f aca="false">P194</f>
        <v>4428.13</v>
      </c>
      <c r="Q193" s="454" t="n">
        <f aca="false">Q194</f>
        <v>6339.35</v>
      </c>
      <c r="R193" s="455" t="n">
        <v>5517.33</v>
      </c>
      <c r="S193" s="455" t="n">
        <v>4150.63</v>
      </c>
      <c r="T193" s="455" t="n">
        <v>7783.56</v>
      </c>
      <c r="U193" s="456" t="n">
        <v>9164.91</v>
      </c>
      <c r="V193" s="456" t="n">
        <f aca="false">V194</f>
        <v>5000</v>
      </c>
      <c r="W193" s="456" t="n">
        <f aca="false">W194</f>
        <v>7000</v>
      </c>
      <c r="X193" s="272" t="n">
        <f aca="false">X194</f>
        <v>0</v>
      </c>
      <c r="Y193" s="272" t="n">
        <f aca="false">Y194</f>
        <v>0</v>
      </c>
      <c r="Z193" s="23" t="n">
        <f aca="false">Z194</f>
        <v>7000</v>
      </c>
    </row>
    <row r="194" customFormat="false" ht="13.8" hidden="false" customHeight="false" outlineLevel="0" collapsed="false">
      <c r="A194" s="438"/>
      <c r="B194" s="457" t="n">
        <v>630</v>
      </c>
      <c r="C194" s="98" t="s">
        <v>139</v>
      </c>
      <c r="D194" s="124" t="n">
        <v>3187</v>
      </c>
      <c r="E194" s="124" t="n">
        <v>730</v>
      </c>
      <c r="F194" s="124" t="n">
        <v>1958</v>
      </c>
      <c r="G194" s="124" t="n">
        <v>907</v>
      </c>
      <c r="H194" s="124" t="n">
        <v>141</v>
      </c>
      <c r="I194" s="98" t="n">
        <v>2905</v>
      </c>
      <c r="J194" s="98" t="n">
        <v>3455</v>
      </c>
      <c r="K194" s="124" t="n">
        <v>2500</v>
      </c>
      <c r="L194" s="54" t="n">
        <v>0</v>
      </c>
      <c r="M194" s="53" t="n">
        <v>2500</v>
      </c>
      <c r="N194" s="54" t="n">
        <v>5021.05</v>
      </c>
      <c r="O194" s="53" t="n">
        <v>4295.47</v>
      </c>
      <c r="P194" s="53" t="n">
        <v>4428.13</v>
      </c>
      <c r="Q194" s="53" t="n">
        <v>6339.35</v>
      </c>
      <c r="R194" s="53" t="n">
        <v>5517.33</v>
      </c>
      <c r="S194" s="53" t="n">
        <v>4150.63</v>
      </c>
      <c r="T194" s="53" t="n">
        <v>7783.56</v>
      </c>
      <c r="U194" s="54" t="n">
        <v>9164.91</v>
      </c>
      <c r="V194" s="54" t="n">
        <v>5000</v>
      </c>
      <c r="W194" s="54" t="n">
        <v>7000</v>
      </c>
      <c r="X194" s="287"/>
      <c r="Y194" s="287"/>
      <c r="Z194" s="288" t="n">
        <f aca="false">W194+X194+Y194</f>
        <v>7000</v>
      </c>
    </row>
    <row r="195" customFormat="false" ht="14.4" hidden="false" customHeight="false" outlineLevel="0" collapsed="false">
      <c r="A195" s="458" t="s">
        <v>287</v>
      </c>
      <c r="B195" s="327" t="s">
        <v>291</v>
      </c>
      <c r="C195" s="327"/>
      <c r="D195" s="156" t="n">
        <v>90752</v>
      </c>
      <c r="E195" s="156" t="n">
        <v>96030</v>
      </c>
      <c r="F195" s="156" t="n">
        <v>117540</v>
      </c>
      <c r="G195" s="156" t="n">
        <v>141455</v>
      </c>
      <c r="H195" s="156" t="n">
        <f aca="false">SUM(H196:H200)</f>
        <v>157876</v>
      </c>
      <c r="I195" s="156" t="n">
        <f aca="false">SUM(I196:I200)</f>
        <v>153798</v>
      </c>
      <c r="J195" s="156" t="n">
        <f aca="false">SUM(J196:J200)</f>
        <v>141580</v>
      </c>
      <c r="K195" s="156" t="n">
        <f aca="false">SUM(K196:K200)</f>
        <v>144793</v>
      </c>
      <c r="L195" s="157" t="n">
        <f aca="false">SUM(L196:L200)</f>
        <v>138341.56</v>
      </c>
      <c r="M195" s="157" t="n">
        <f aca="false">SUM(M196:M200)</f>
        <v>147764.81</v>
      </c>
      <c r="N195" s="329" t="n">
        <f aca="false">SUM(N196:N200)</f>
        <v>187629.79</v>
      </c>
      <c r="O195" s="330" t="n">
        <f aca="false">SUM(O196:O200)</f>
        <v>231026.1</v>
      </c>
      <c r="P195" s="329" t="n">
        <f aca="false">SUM(P196:P200)</f>
        <v>241971.54</v>
      </c>
      <c r="Q195" s="330" t="n">
        <f aca="false">SUM(Q196:Q200)</f>
        <v>327330.75</v>
      </c>
      <c r="R195" s="330" t="n">
        <v>348471.97</v>
      </c>
      <c r="S195" s="330" t="n">
        <v>321639.06</v>
      </c>
      <c r="T195" s="330" t="n">
        <v>330404.67</v>
      </c>
      <c r="U195" s="158" t="n">
        <v>428298.01</v>
      </c>
      <c r="V195" s="158" t="n">
        <f aca="false">SUM(V196:V200)</f>
        <v>381297</v>
      </c>
      <c r="W195" s="158" t="n">
        <f aca="false">SUM(W196:W200)</f>
        <v>381297</v>
      </c>
      <c r="X195" s="272" t="n">
        <f aca="false">SUM(X196:X199)</f>
        <v>0</v>
      </c>
      <c r="Y195" s="272" t="n">
        <f aca="false">SUM(Y196:Y199)</f>
        <v>0</v>
      </c>
      <c r="Z195" s="23" t="n">
        <f aca="false">SUM(Z196:Z199)</f>
        <v>381297</v>
      </c>
    </row>
    <row r="196" customFormat="false" ht="13.2" hidden="false" customHeight="false" outlineLevel="0" collapsed="false">
      <c r="A196" s="459"/>
      <c r="B196" s="274" t="n">
        <v>610</v>
      </c>
      <c r="C196" s="94" t="s">
        <v>137</v>
      </c>
      <c r="D196" s="95"/>
      <c r="E196" s="95" t="n">
        <v>65691</v>
      </c>
      <c r="F196" s="95" t="n">
        <v>80097</v>
      </c>
      <c r="G196" s="95" t="n">
        <v>93395</v>
      </c>
      <c r="H196" s="95" t="n">
        <v>102238</v>
      </c>
      <c r="I196" s="94" t="n">
        <v>102422</v>
      </c>
      <c r="J196" s="95" t="n">
        <v>93404</v>
      </c>
      <c r="K196" s="95" t="n">
        <v>93846</v>
      </c>
      <c r="L196" s="39" t="n">
        <v>85213.93</v>
      </c>
      <c r="M196" s="192" t="n">
        <v>101710.97</v>
      </c>
      <c r="N196" s="40" t="n">
        <v>126027.75</v>
      </c>
      <c r="O196" s="39" t="n">
        <v>154366.21</v>
      </c>
      <c r="P196" s="39" t="n">
        <v>162844.91</v>
      </c>
      <c r="Q196" s="39" t="n">
        <v>223275.62</v>
      </c>
      <c r="R196" s="39" t="n">
        <v>238861.14</v>
      </c>
      <c r="S196" s="39" t="n">
        <v>204838.15</v>
      </c>
      <c r="T196" s="39" t="n">
        <v>224556.43</v>
      </c>
      <c r="U196" s="40" t="n">
        <v>261310.41</v>
      </c>
      <c r="V196" s="40" t="n">
        <v>266688</v>
      </c>
      <c r="W196" s="40" t="n">
        <v>266688</v>
      </c>
      <c r="X196" s="193"/>
      <c r="Y196" s="193"/>
      <c r="Z196" s="194" t="n">
        <f aca="false">W196+X196+Y196</f>
        <v>266688</v>
      </c>
    </row>
    <row r="197" customFormat="false" ht="13.2" hidden="false" customHeight="false" outlineLevel="0" collapsed="false">
      <c r="A197" s="459"/>
      <c r="B197" s="275" t="n">
        <v>620</v>
      </c>
      <c r="C197" s="96" t="s">
        <v>138</v>
      </c>
      <c r="D197" s="97"/>
      <c r="E197" s="97" t="n">
        <v>22738</v>
      </c>
      <c r="F197" s="97" t="n">
        <v>27783</v>
      </c>
      <c r="G197" s="97" t="n">
        <v>32056</v>
      </c>
      <c r="H197" s="97" t="n">
        <v>35361</v>
      </c>
      <c r="I197" s="96" t="n">
        <v>35526</v>
      </c>
      <c r="J197" s="97" t="n">
        <v>32703</v>
      </c>
      <c r="K197" s="97" t="n">
        <v>32877</v>
      </c>
      <c r="L197" s="46" t="n">
        <v>32579.83</v>
      </c>
      <c r="M197" s="195" t="n">
        <v>29560.18</v>
      </c>
      <c r="N197" s="47" t="n">
        <v>41405.87</v>
      </c>
      <c r="O197" s="46" t="n">
        <v>53348.97</v>
      </c>
      <c r="P197" s="46" t="n">
        <v>57717.62</v>
      </c>
      <c r="Q197" s="46" t="n">
        <v>78315.26</v>
      </c>
      <c r="R197" s="46" t="n">
        <v>82449.41</v>
      </c>
      <c r="S197" s="46" t="n">
        <v>76270.92</v>
      </c>
      <c r="T197" s="46" t="n">
        <v>78579.13</v>
      </c>
      <c r="U197" s="47" t="n">
        <v>92986.92</v>
      </c>
      <c r="V197" s="47" t="n">
        <v>93209</v>
      </c>
      <c r="W197" s="47" t="n">
        <v>93209</v>
      </c>
      <c r="X197" s="236"/>
      <c r="Y197" s="236"/>
      <c r="Z197" s="237" t="n">
        <f aca="false">W197+X197+Y197</f>
        <v>93209</v>
      </c>
    </row>
    <row r="198" customFormat="false" ht="13.2" hidden="false" customHeight="false" outlineLevel="0" collapsed="false">
      <c r="A198" s="459"/>
      <c r="B198" s="400" t="n">
        <v>630</v>
      </c>
      <c r="C198" s="99" t="s">
        <v>139</v>
      </c>
      <c r="D198" s="148"/>
      <c r="E198" s="148" t="n">
        <v>7369</v>
      </c>
      <c r="F198" s="148" t="n">
        <v>8830</v>
      </c>
      <c r="G198" s="148" t="n">
        <v>15669</v>
      </c>
      <c r="H198" s="148" t="n">
        <v>19477</v>
      </c>
      <c r="I198" s="99" t="n">
        <v>15050</v>
      </c>
      <c r="J198" s="97" t="n">
        <v>14133</v>
      </c>
      <c r="K198" s="97" t="n">
        <v>17748</v>
      </c>
      <c r="L198" s="80" t="n">
        <v>20156.86</v>
      </c>
      <c r="M198" s="80" t="n">
        <v>15870.11</v>
      </c>
      <c r="N198" s="81" t="n">
        <v>19809.26</v>
      </c>
      <c r="O198" s="80" t="n">
        <v>22572.22</v>
      </c>
      <c r="P198" s="80" t="n">
        <v>20719.09</v>
      </c>
      <c r="Q198" s="80" t="n">
        <v>25179.48</v>
      </c>
      <c r="R198" s="80" t="n">
        <v>26224.89</v>
      </c>
      <c r="S198" s="80" t="n">
        <v>33111.74</v>
      </c>
      <c r="T198" s="80" t="n">
        <v>21537.92</v>
      </c>
      <c r="U198" s="81" t="n">
        <v>52876.88</v>
      </c>
      <c r="V198" s="81" t="n">
        <v>21400</v>
      </c>
      <c r="W198" s="81" t="n">
        <v>21400</v>
      </c>
      <c r="X198" s="236"/>
      <c r="Y198" s="236"/>
      <c r="Z198" s="237" t="n">
        <f aca="false">W198+X198+Y198</f>
        <v>21400</v>
      </c>
    </row>
    <row r="199" customFormat="false" ht="13.8" hidden="false" customHeight="false" outlineLevel="0" collapsed="false">
      <c r="A199" s="459"/>
      <c r="B199" s="403" t="n">
        <v>640</v>
      </c>
      <c r="C199" s="98" t="s">
        <v>140</v>
      </c>
      <c r="D199" s="124"/>
      <c r="E199" s="124"/>
      <c r="F199" s="124"/>
      <c r="G199" s="124"/>
      <c r="H199" s="124"/>
      <c r="I199" s="98"/>
      <c r="J199" s="124" t="n">
        <v>1340</v>
      </c>
      <c r="K199" s="124" t="n">
        <v>322</v>
      </c>
      <c r="L199" s="53" t="n">
        <v>390.94</v>
      </c>
      <c r="M199" s="53" t="n">
        <v>623.55</v>
      </c>
      <c r="N199" s="54" t="n">
        <v>386.91</v>
      </c>
      <c r="O199" s="53" t="n">
        <v>738.7</v>
      </c>
      <c r="P199" s="53" t="n">
        <v>689.92</v>
      </c>
      <c r="Q199" s="53" t="n">
        <v>560.39</v>
      </c>
      <c r="R199" s="53" t="n">
        <v>936.53</v>
      </c>
      <c r="S199" s="53" t="n">
        <v>7418.25</v>
      </c>
      <c r="T199" s="53" t="n">
        <v>5731.19</v>
      </c>
      <c r="U199" s="54" t="n">
        <v>21123.8</v>
      </c>
      <c r="V199" s="54" t="n">
        <v>0</v>
      </c>
      <c r="W199" s="54"/>
      <c r="X199" s="301"/>
      <c r="Y199" s="301"/>
      <c r="Z199" s="264" t="n">
        <f aca="false">W199+X199+Y199</f>
        <v>0</v>
      </c>
    </row>
    <row r="200" customFormat="false" ht="13.8" hidden="true" customHeight="false" outlineLevel="0" collapsed="false">
      <c r="A200" s="459"/>
      <c r="B200" s="276" t="n">
        <v>630</v>
      </c>
      <c r="C200" s="296" t="s">
        <v>292</v>
      </c>
      <c r="D200" s="242"/>
      <c r="E200" s="242" t="n">
        <v>232</v>
      </c>
      <c r="F200" s="242" t="n">
        <v>830</v>
      </c>
      <c r="G200" s="242" t="n">
        <v>335</v>
      </c>
      <c r="H200" s="242" t="n">
        <v>800</v>
      </c>
      <c r="I200" s="296" t="n">
        <v>800</v>
      </c>
      <c r="J200" s="296"/>
      <c r="K200" s="242"/>
      <c r="L200" s="152"/>
      <c r="M200" s="152"/>
      <c r="N200" s="152"/>
      <c r="O200" s="151"/>
      <c r="P200" s="151"/>
      <c r="Q200" s="151"/>
      <c r="R200" s="151"/>
      <c r="S200" s="151"/>
      <c r="T200" s="151"/>
      <c r="U200" s="152"/>
      <c r="V200" s="152"/>
      <c r="W200" s="152"/>
      <c r="X200" s="391"/>
      <c r="Y200" s="391"/>
      <c r="Z200" s="392"/>
    </row>
    <row r="201" customFormat="false" ht="14.4" hidden="false" customHeight="false" outlineLevel="0" collapsed="false">
      <c r="A201" s="460" t="s">
        <v>293</v>
      </c>
      <c r="B201" s="327" t="s">
        <v>294</v>
      </c>
      <c r="C201" s="327"/>
      <c r="D201" s="328" t="n">
        <v>35152</v>
      </c>
      <c r="E201" s="328" t="n">
        <v>34654</v>
      </c>
      <c r="F201" s="328" t="n">
        <v>45741</v>
      </c>
      <c r="G201" s="328" t="n">
        <v>45381</v>
      </c>
      <c r="H201" s="156" t="n">
        <f aca="false">SUM(H202:H205)</f>
        <v>47758</v>
      </c>
      <c r="I201" s="156" t="n">
        <f aca="false">SUM(I202:I205)</f>
        <v>57427</v>
      </c>
      <c r="J201" s="156" t="n">
        <f aca="false">SUM(J202:J204)</f>
        <v>33860</v>
      </c>
      <c r="K201" s="156" t="n">
        <f aca="false">SUM(K202:K205)</f>
        <v>33843</v>
      </c>
      <c r="L201" s="157" t="n">
        <f aca="false">SUM(L202:L205)</f>
        <v>35020.59</v>
      </c>
      <c r="M201" s="157" t="n">
        <f aca="false">SUM(M202:M205)</f>
        <v>40552.41</v>
      </c>
      <c r="N201" s="329" t="n">
        <f aca="false">SUM(N202:N205)</f>
        <v>37850.05</v>
      </c>
      <c r="O201" s="330" t="n">
        <f aca="false">SUM(O202:O205)</f>
        <v>37981.53</v>
      </c>
      <c r="P201" s="329" t="n">
        <f aca="false">SUM(P202:P204)</f>
        <v>31489.34</v>
      </c>
      <c r="Q201" s="330" t="n">
        <f aca="false">SUM(Q202:Q204)</f>
        <v>40039.15</v>
      </c>
      <c r="R201" s="330" t="n">
        <v>38636.58</v>
      </c>
      <c r="S201" s="330" t="n">
        <v>41664.05</v>
      </c>
      <c r="T201" s="330" t="n">
        <v>33379.97</v>
      </c>
      <c r="U201" s="158" t="n">
        <v>47004.46</v>
      </c>
      <c r="V201" s="158" t="n">
        <f aca="false">SUM(V202:V205)</f>
        <v>41610</v>
      </c>
      <c r="W201" s="158" t="n">
        <f aca="false">SUM(W202:W204)</f>
        <v>40874</v>
      </c>
      <c r="X201" s="272" t="n">
        <f aca="false">SUM(X202:X205)</f>
        <v>0</v>
      </c>
      <c r="Y201" s="272" t="n">
        <f aca="false">SUM(Y202:Y205)</f>
        <v>0</v>
      </c>
      <c r="Z201" s="23" t="n">
        <f aca="false">SUM(Z202:Z205)</f>
        <v>40874</v>
      </c>
    </row>
    <row r="202" customFormat="false" ht="13.2" hidden="false" customHeight="false" outlineLevel="0" collapsed="false">
      <c r="A202" s="461"/>
      <c r="B202" s="274" t="n">
        <v>610</v>
      </c>
      <c r="C202" s="265" t="s">
        <v>137</v>
      </c>
      <c r="D202" s="428"/>
      <c r="E202" s="428" t="n">
        <v>21277</v>
      </c>
      <c r="F202" s="428" t="n">
        <v>26622</v>
      </c>
      <c r="G202" s="428" t="n">
        <v>27938</v>
      </c>
      <c r="H202" s="428" t="n">
        <v>29205</v>
      </c>
      <c r="I202" s="95" t="n">
        <v>32982</v>
      </c>
      <c r="J202" s="95" t="n">
        <v>19537</v>
      </c>
      <c r="K202" s="95" t="n">
        <v>19331</v>
      </c>
      <c r="L202" s="39" t="n">
        <v>19931.3</v>
      </c>
      <c r="M202" s="39" t="n">
        <v>21474.28</v>
      </c>
      <c r="N202" s="40" t="n">
        <v>19698.37</v>
      </c>
      <c r="O202" s="39" t="n">
        <v>20600.24</v>
      </c>
      <c r="P202" s="39" t="n">
        <v>19790.26</v>
      </c>
      <c r="Q202" s="39" t="n">
        <v>21979.15</v>
      </c>
      <c r="R202" s="39" t="n">
        <v>20451.23</v>
      </c>
      <c r="S202" s="39" t="n">
        <v>20878.86</v>
      </c>
      <c r="T202" s="39" t="n">
        <v>23204.72</v>
      </c>
      <c r="U202" s="40" t="n">
        <v>29821.93</v>
      </c>
      <c r="V202" s="40" t="n">
        <v>22370</v>
      </c>
      <c r="W202" s="40" t="n">
        <v>22482</v>
      </c>
      <c r="X202" s="193"/>
      <c r="Y202" s="193"/>
      <c r="Z202" s="194" t="n">
        <f aca="false">W202+X202+Y202</f>
        <v>22482</v>
      </c>
    </row>
    <row r="203" customFormat="false" ht="13.2" hidden="false" customHeight="false" outlineLevel="0" collapsed="false">
      <c r="A203" s="461"/>
      <c r="B203" s="275" t="n">
        <v>620</v>
      </c>
      <c r="C203" s="267" t="s">
        <v>138</v>
      </c>
      <c r="D203" s="238"/>
      <c r="E203" s="238" t="n">
        <v>8033</v>
      </c>
      <c r="F203" s="238" t="n">
        <v>9792</v>
      </c>
      <c r="G203" s="238" t="n">
        <v>10190</v>
      </c>
      <c r="H203" s="238" t="n">
        <v>10431</v>
      </c>
      <c r="I203" s="97" t="n">
        <v>13206</v>
      </c>
      <c r="J203" s="97" t="n">
        <v>7857</v>
      </c>
      <c r="K203" s="97" t="n">
        <v>7510</v>
      </c>
      <c r="L203" s="46" t="n">
        <v>8330.59</v>
      </c>
      <c r="M203" s="46" t="n">
        <v>7982.2</v>
      </c>
      <c r="N203" s="47" t="n">
        <v>7602.19</v>
      </c>
      <c r="O203" s="46" t="n">
        <v>8776.16</v>
      </c>
      <c r="P203" s="46" t="n">
        <v>7193.52</v>
      </c>
      <c r="Q203" s="46" t="n">
        <v>8019.72</v>
      </c>
      <c r="R203" s="46" t="n">
        <v>7342.82</v>
      </c>
      <c r="S203" s="46" t="n">
        <v>7600.32</v>
      </c>
      <c r="T203" s="46" t="n">
        <v>8387.87</v>
      </c>
      <c r="U203" s="47" t="n">
        <v>10212.83</v>
      </c>
      <c r="V203" s="47" t="n">
        <v>11105</v>
      </c>
      <c r="W203" s="47" t="n">
        <v>7857</v>
      </c>
      <c r="X203" s="236"/>
      <c r="Y203" s="236"/>
      <c r="Z203" s="237" t="n">
        <f aca="false">W203+X203+Y203</f>
        <v>7857</v>
      </c>
    </row>
    <row r="204" customFormat="false" ht="13.2" hidden="false" customHeight="false" outlineLevel="0" collapsed="false">
      <c r="A204" s="461"/>
      <c r="B204" s="275" t="n">
        <v>630</v>
      </c>
      <c r="C204" s="267" t="s">
        <v>139</v>
      </c>
      <c r="D204" s="238"/>
      <c r="E204" s="238" t="n">
        <v>5344</v>
      </c>
      <c r="F204" s="238" t="n">
        <v>9327</v>
      </c>
      <c r="G204" s="238" t="n">
        <v>7253</v>
      </c>
      <c r="H204" s="238" t="n">
        <v>8122</v>
      </c>
      <c r="I204" s="97" t="n">
        <v>7483</v>
      </c>
      <c r="J204" s="97" t="n">
        <v>6466</v>
      </c>
      <c r="K204" s="97" t="n">
        <v>6899</v>
      </c>
      <c r="L204" s="46" t="n">
        <v>6669.76</v>
      </c>
      <c r="M204" s="46" t="n">
        <v>10990.38</v>
      </c>
      <c r="N204" s="47" t="n">
        <v>10449.24</v>
      </c>
      <c r="O204" s="46" t="n">
        <v>5491.57</v>
      </c>
      <c r="P204" s="46" t="n">
        <v>4505.56</v>
      </c>
      <c r="Q204" s="46" t="n">
        <v>10040.28</v>
      </c>
      <c r="R204" s="46" t="n">
        <v>10842.53</v>
      </c>
      <c r="S204" s="46" t="n">
        <v>13184.87</v>
      </c>
      <c r="T204" s="46" t="n">
        <v>1787.38</v>
      </c>
      <c r="U204" s="47" t="n">
        <v>6630.01</v>
      </c>
      <c r="V204" s="47" t="n">
        <v>7535</v>
      </c>
      <c r="W204" s="47" t="n">
        <v>10535</v>
      </c>
      <c r="X204" s="236"/>
      <c r="Y204" s="236"/>
      <c r="Z204" s="237" t="n">
        <f aca="false">W204+X204+Y204</f>
        <v>10535</v>
      </c>
    </row>
    <row r="205" customFormat="false" ht="13.8" hidden="false" customHeight="false" outlineLevel="0" collapsed="false">
      <c r="A205" s="461"/>
      <c r="B205" s="276" t="n">
        <v>640</v>
      </c>
      <c r="C205" s="323" t="s">
        <v>140</v>
      </c>
      <c r="D205" s="395"/>
      <c r="E205" s="395"/>
      <c r="F205" s="395"/>
      <c r="G205" s="395"/>
      <c r="H205" s="395"/>
      <c r="I205" s="242" t="n">
        <v>3756</v>
      </c>
      <c r="J205" s="242"/>
      <c r="K205" s="242" t="n">
        <v>103</v>
      </c>
      <c r="L205" s="462" t="n">
        <v>88.94</v>
      </c>
      <c r="M205" s="312" t="n">
        <v>105.55</v>
      </c>
      <c r="N205" s="54" t="n">
        <v>100.25</v>
      </c>
      <c r="O205" s="53" t="n">
        <v>3113.56</v>
      </c>
      <c r="P205" s="53"/>
      <c r="Q205" s="53"/>
      <c r="R205" s="53" t="n">
        <v>0</v>
      </c>
      <c r="S205" s="53"/>
      <c r="T205" s="53"/>
      <c r="U205" s="54" t="n">
        <v>339.69</v>
      </c>
      <c r="V205" s="54" t="n">
        <v>600</v>
      </c>
      <c r="W205" s="54"/>
      <c r="X205" s="243"/>
      <c r="Y205" s="243"/>
      <c r="Z205" s="244" t="n">
        <f aca="false">W205+X205+Y205</f>
        <v>0</v>
      </c>
    </row>
    <row r="206" customFormat="false" ht="36" hidden="false" customHeight="true" outlineLevel="0" collapsed="false">
      <c r="A206" s="463" t="s">
        <v>295</v>
      </c>
      <c r="B206" s="464" t="s">
        <v>296</v>
      </c>
      <c r="C206" s="464"/>
      <c r="D206" s="465" t="n">
        <v>105855</v>
      </c>
      <c r="E206" s="465" t="n">
        <v>102071</v>
      </c>
      <c r="F206" s="465" t="n">
        <v>77475</v>
      </c>
      <c r="G206" s="465" t="n">
        <v>119794</v>
      </c>
      <c r="H206" s="466" t="n">
        <v>122484</v>
      </c>
      <c r="I206" s="466" t="n">
        <f aca="false">I207+I212+I213+I214+I215+I216+I218+I220+I217</f>
        <v>95592</v>
      </c>
      <c r="J206" s="466" t="n">
        <f aca="false">J207+J212+J213+J214+J215+J216+J218+J220+J217</f>
        <v>235945</v>
      </c>
      <c r="K206" s="466" t="n">
        <f aca="false">K207+K212+K213+K214+K215+K216+K218+K220+K217</f>
        <v>566990</v>
      </c>
      <c r="L206" s="467" t="n">
        <f aca="false">L207+L212+L213+L214+L215+L216+L218+L220+L217</f>
        <v>568843.26</v>
      </c>
      <c r="M206" s="467" t="n">
        <f aca="false">M207+M212+M215+M216+M217+M218-M217</f>
        <v>470939.23</v>
      </c>
      <c r="N206" s="468" t="n">
        <f aca="false">SUM(N212:N220)+N207</f>
        <v>341351.46</v>
      </c>
      <c r="O206" s="469" t="n">
        <f aca="false">SUM(O212:O220)+O207</f>
        <v>302230.37</v>
      </c>
      <c r="P206" s="468" t="n">
        <f aca="false">SUM(P212:P220)+P207</f>
        <v>332895.13</v>
      </c>
      <c r="Q206" s="469" t="n">
        <f aca="false">SUM(Q212:Q220)+Q207</f>
        <v>380830.3</v>
      </c>
      <c r="R206" s="469" t="n">
        <v>455738.61</v>
      </c>
      <c r="S206" s="469" t="n">
        <v>318162.5</v>
      </c>
      <c r="T206" s="469" t="n">
        <v>485514.21</v>
      </c>
      <c r="U206" s="470" t="n">
        <v>657814.55</v>
      </c>
      <c r="V206" s="470" t="n">
        <f aca="false">V207+V212+V215+V217+V219+V218+V214+V220</f>
        <v>392878</v>
      </c>
      <c r="W206" s="470" t="n">
        <f aca="false">W207+W212+W215+W217+W219+W218+W214+W220</f>
        <v>387045</v>
      </c>
      <c r="X206" s="471" t="n">
        <f aca="false">X207+X212+X215+X217+X219+X218+X214</f>
        <v>0</v>
      </c>
      <c r="Y206" s="471" t="n">
        <f aca="false">Y207+Y212+Y215+Y217+Y219+Y218+Y214</f>
        <v>0</v>
      </c>
      <c r="Z206" s="472" t="n">
        <f aca="false">Z207+Z212+Z215+Z217+Z219+Z218+Z214</f>
        <v>385045</v>
      </c>
    </row>
    <row r="207" customFormat="false" ht="26.4" hidden="false" customHeight="true" outlineLevel="0" collapsed="false">
      <c r="A207" s="473"/>
      <c r="B207" s="474" t="s">
        <v>297</v>
      </c>
      <c r="C207" s="474"/>
      <c r="D207" s="475" t="n">
        <v>26024</v>
      </c>
      <c r="E207" s="475" t="n">
        <v>26422</v>
      </c>
      <c r="F207" s="475" t="n">
        <v>12381</v>
      </c>
      <c r="G207" s="475" t="n">
        <v>67096</v>
      </c>
      <c r="H207" s="476" t="n">
        <f aca="false">SUM(H208:H210)</f>
        <v>63788</v>
      </c>
      <c r="I207" s="476" t="n">
        <f aca="false">SUM(I208:I210)</f>
        <v>2494</v>
      </c>
      <c r="J207" s="476" t="n">
        <f aca="false">SUM(J208:J210)</f>
        <v>41385</v>
      </c>
      <c r="K207" s="476" t="n">
        <f aca="false">SUM(K208:K211)</f>
        <v>80229</v>
      </c>
      <c r="L207" s="477" t="n">
        <f aca="false">SUM(L208:L211)</f>
        <v>66952.97</v>
      </c>
      <c r="M207" s="477" t="n">
        <f aca="false">SUM(M208:M211)</f>
        <v>85074.98</v>
      </c>
      <c r="N207" s="476" t="n">
        <f aca="false">SUM(N208:N210)</f>
        <v>7365</v>
      </c>
      <c r="O207" s="477" t="n">
        <f aca="false">SUM(O208:O210)</f>
        <v>28865.35</v>
      </c>
      <c r="P207" s="476" t="n">
        <f aca="false">SUM(P208:P211)</f>
        <v>120501.78</v>
      </c>
      <c r="Q207" s="477" t="n">
        <f aca="false">SUM(Q208:Q211)</f>
        <v>126996.82</v>
      </c>
      <c r="R207" s="477" t="n">
        <v>141830.08</v>
      </c>
      <c r="S207" s="477" t="n">
        <v>173154.98</v>
      </c>
      <c r="T207" s="477" t="n">
        <v>175177.12</v>
      </c>
      <c r="U207" s="476" t="n">
        <v>216468.51</v>
      </c>
      <c r="V207" s="476" t="n">
        <f aca="false">SUM(V208:V211)</f>
        <v>216154</v>
      </c>
      <c r="W207" s="476" t="n">
        <f aca="false">SUM(W208:W211)</f>
        <v>212321</v>
      </c>
      <c r="X207" s="471" t="n">
        <f aca="false">SUM(X208:X211)</f>
        <v>0</v>
      </c>
      <c r="Y207" s="471" t="n">
        <f aca="false">SUM(Y208:Y211)</f>
        <v>0</v>
      </c>
      <c r="Z207" s="472" t="n">
        <f aca="false">SUM(Z208:Z211)</f>
        <v>212321</v>
      </c>
    </row>
    <row r="208" customFormat="false" ht="13.2" hidden="false" customHeight="false" outlineLevel="0" collapsed="false">
      <c r="A208" s="473"/>
      <c r="B208" s="233" t="n">
        <v>610</v>
      </c>
      <c r="C208" s="94" t="s">
        <v>137</v>
      </c>
      <c r="D208" s="95"/>
      <c r="E208" s="95" t="n">
        <v>16132</v>
      </c>
      <c r="F208" s="95" t="n">
        <v>7933</v>
      </c>
      <c r="G208" s="95" t="n">
        <v>43567</v>
      </c>
      <c r="H208" s="95" t="n">
        <v>42257</v>
      </c>
      <c r="I208" s="478" t="n">
        <v>2163</v>
      </c>
      <c r="J208" s="478" t="n">
        <v>27310</v>
      </c>
      <c r="K208" s="478" t="n">
        <v>54820</v>
      </c>
      <c r="L208" s="479" t="n">
        <v>43998.71</v>
      </c>
      <c r="M208" s="479" t="n">
        <v>61007.02</v>
      </c>
      <c r="N208" s="480" t="n">
        <v>1010.2</v>
      </c>
      <c r="O208" s="481" t="n">
        <v>19809.79</v>
      </c>
      <c r="P208" s="481" t="n">
        <v>74996.97</v>
      </c>
      <c r="Q208" s="481" t="n">
        <v>83271.48</v>
      </c>
      <c r="R208" s="481" t="n">
        <v>92380.39</v>
      </c>
      <c r="S208" s="481" t="n">
        <v>116904.23</v>
      </c>
      <c r="T208" s="481" t="n">
        <v>114332.05</v>
      </c>
      <c r="U208" s="480" t="n">
        <v>146001.82</v>
      </c>
      <c r="V208" s="480" t="n">
        <v>140326</v>
      </c>
      <c r="W208" s="480" t="n">
        <v>141772</v>
      </c>
      <c r="X208" s="193"/>
      <c r="Y208" s="193"/>
      <c r="Z208" s="194" t="n">
        <f aca="false">W208+X208+Y208</f>
        <v>141772</v>
      </c>
    </row>
    <row r="209" customFormat="false" ht="13.2" hidden="false" customHeight="false" outlineLevel="0" collapsed="false">
      <c r="A209" s="473"/>
      <c r="B209" s="235" t="n">
        <v>620</v>
      </c>
      <c r="C209" s="96" t="s">
        <v>138</v>
      </c>
      <c r="D209" s="97"/>
      <c r="E209" s="97" t="n">
        <v>5344</v>
      </c>
      <c r="F209" s="97" t="n">
        <v>2622</v>
      </c>
      <c r="G209" s="97" t="n">
        <v>14529</v>
      </c>
      <c r="H209" s="97" t="n">
        <v>14713</v>
      </c>
      <c r="I209" s="482" t="n">
        <v>323</v>
      </c>
      <c r="J209" s="482" t="n">
        <v>10254</v>
      </c>
      <c r="K209" s="482" t="n">
        <v>19614</v>
      </c>
      <c r="L209" s="483" t="n">
        <v>18142.44</v>
      </c>
      <c r="M209" s="483" t="n">
        <v>19303.48</v>
      </c>
      <c r="N209" s="484" t="n">
        <v>430.73</v>
      </c>
      <c r="O209" s="483" t="n">
        <v>6838.92</v>
      </c>
      <c r="P209" s="483" t="n">
        <v>26581.7</v>
      </c>
      <c r="Q209" s="483" t="n">
        <v>26861.5</v>
      </c>
      <c r="R209" s="483" t="n">
        <v>31948.02</v>
      </c>
      <c r="S209" s="483" t="n">
        <v>40364.94</v>
      </c>
      <c r="T209" s="483" t="n">
        <v>38100.61</v>
      </c>
      <c r="U209" s="484" t="n">
        <v>48471.75</v>
      </c>
      <c r="V209" s="484" t="n">
        <v>48938</v>
      </c>
      <c r="W209" s="484" t="n">
        <v>49549</v>
      </c>
      <c r="X209" s="236"/>
      <c r="Y209" s="236"/>
      <c r="Z209" s="237" t="n">
        <f aca="false">W209+X209+Y209</f>
        <v>49549</v>
      </c>
    </row>
    <row r="210" customFormat="false" ht="13.2" hidden="false" customHeight="false" outlineLevel="0" collapsed="false">
      <c r="A210" s="473"/>
      <c r="B210" s="235" t="n">
        <v>630</v>
      </c>
      <c r="C210" s="96" t="s">
        <v>139</v>
      </c>
      <c r="D210" s="97"/>
      <c r="E210" s="97" t="n">
        <v>4946</v>
      </c>
      <c r="F210" s="97" t="n">
        <v>1826</v>
      </c>
      <c r="G210" s="97" t="n">
        <v>9000</v>
      </c>
      <c r="H210" s="97" t="n">
        <v>6818</v>
      </c>
      <c r="I210" s="97" t="n">
        <v>8</v>
      </c>
      <c r="J210" s="97" t="n">
        <f aca="false">3526+295</f>
        <v>3821</v>
      </c>
      <c r="K210" s="482" t="n">
        <v>5011</v>
      </c>
      <c r="L210" s="483" t="n">
        <v>4277.15</v>
      </c>
      <c r="M210" s="483" t="n">
        <v>4479.7</v>
      </c>
      <c r="N210" s="484" t="n">
        <v>5924.07</v>
      </c>
      <c r="O210" s="483" t="n">
        <v>2216.64</v>
      </c>
      <c r="P210" s="483" t="n">
        <v>18923.11</v>
      </c>
      <c r="Q210" s="483" t="n">
        <v>14768.49</v>
      </c>
      <c r="R210" s="483" t="n">
        <v>17061.31</v>
      </c>
      <c r="S210" s="483" t="n">
        <v>15653.83</v>
      </c>
      <c r="T210" s="483" t="n">
        <v>21635.12</v>
      </c>
      <c r="U210" s="484" t="n">
        <v>16039.74</v>
      </c>
      <c r="V210" s="484" t="n">
        <v>20000</v>
      </c>
      <c r="W210" s="484" t="n">
        <v>21000</v>
      </c>
      <c r="X210" s="236"/>
      <c r="Y210" s="236"/>
      <c r="Z210" s="237" t="n">
        <f aca="false">W210+X210+Y210</f>
        <v>21000</v>
      </c>
    </row>
    <row r="211" customFormat="false" ht="13.8" hidden="false" customHeight="false" outlineLevel="0" collapsed="false">
      <c r="A211" s="473"/>
      <c r="B211" s="310" t="n">
        <v>640</v>
      </c>
      <c r="C211" s="404" t="s">
        <v>140</v>
      </c>
      <c r="D211" s="406"/>
      <c r="E211" s="406"/>
      <c r="F211" s="406"/>
      <c r="G211" s="406"/>
      <c r="H211" s="406"/>
      <c r="I211" s="406"/>
      <c r="J211" s="406"/>
      <c r="K211" s="485" t="n">
        <v>784</v>
      </c>
      <c r="L211" s="486" t="n">
        <v>534.67</v>
      </c>
      <c r="M211" s="486" t="n">
        <v>284.78</v>
      </c>
      <c r="N211" s="487"/>
      <c r="O211" s="486"/>
      <c r="P211" s="486"/>
      <c r="Q211" s="486" t="n">
        <v>2095.35</v>
      </c>
      <c r="R211" s="486" t="n">
        <v>440.36</v>
      </c>
      <c r="S211" s="486" t="n">
        <v>231.98</v>
      </c>
      <c r="T211" s="486" t="n">
        <v>1109.34</v>
      </c>
      <c r="U211" s="487" t="n">
        <v>5955.2</v>
      </c>
      <c r="V211" s="487" t="n">
        <v>6890</v>
      </c>
      <c r="W211" s="487"/>
      <c r="X211" s="488"/>
      <c r="Y211" s="488"/>
      <c r="Z211" s="489" t="n">
        <f aca="false">W211+X211+Y211</f>
        <v>0</v>
      </c>
    </row>
    <row r="212" customFormat="false" ht="13.2" hidden="false" customHeight="false" outlineLevel="0" collapsed="false">
      <c r="A212" s="473"/>
      <c r="B212" s="490"/>
      <c r="C212" s="431" t="s">
        <v>298</v>
      </c>
      <c r="D212" s="430"/>
      <c r="E212" s="430"/>
      <c r="F212" s="430"/>
      <c r="G212" s="430"/>
      <c r="H212" s="430"/>
      <c r="I212" s="431" t="n">
        <v>9265</v>
      </c>
      <c r="J212" s="238" t="n">
        <v>11343</v>
      </c>
      <c r="K212" s="97" t="n">
        <v>6313</v>
      </c>
      <c r="L212" s="77" t="n">
        <v>5404.14</v>
      </c>
      <c r="M212" s="77" t="n">
        <v>4327.68</v>
      </c>
      <c r="N212" s="78"/>
      <c r="O212" s="77" t="n">
        <v>3575.04</v>
      </c>
      <c r="P212" s="77" t="n">
        <v>3928.96</v>
      </c>
      <c r="Q212" s="77" t="n">
        <v>5212.52</v>
      </c>
      <c r="R212" s="77" t="n">
        <v>4480.02</v>
      </c>
      <c r="S212" s="77" t="n">
        <v>2417</v>
      </c>
      <c r="T212" s="77" t="n">
        <v>3205.42</v>
      </c>
      <c r="U212" s="78" t="n">
        <v>4980</v>
      </c>
      <c r="V212" s="78" t="n">
        <v>3500</v>
      </c>
      <c r="W212" s="78" t="n">
        <v>3500</v>
      </c>
      <c r="X212" s="78"/>
      <c r="Y212" s="78"/>
      <c r="Z212" s="194" t="n">
        <f aca="false">W212+X212+Y212</f>
        <v>3500</v>
      </c>
    </row>
    <row r="213" customFormat="false" ht="13.2" hidden="false" customHeight="false" outlineLevel="0" collapsed="false">
      <c r="A213" s="473"/>
      <c r="B213" s="491"/>
      <c r="C213" s="267" t="s">
        <v>299</v>
      </c>
      <c r="D213" s="238"/>
      <c r="E213" s="238"/>
      <c r="F213" s="238"/>
      <c r="G213" s="238"/>
      <c r="H213" s="238"/>
      <c r="I213" s="267"/>
      <c r="J213" s="238"/>
      <c r="K213" s="97"/>
      <c r="L213" s="46"/>
      <c r="M213" s="47"/>
      <c r="N213" s="47" t="n">
        <v>0</v>
      </c>
      <c r="O213" s="46" t="n">
        <v>30265.35</v>
      </c>
      <c r="P213" s="46"/>
      <c r="Q213" s="46"/>
      <c r="R213" s="46"/>
      <c r="S213" s="46" t="n">
        <v>937.16</v>
      </c>
      <c r="T213" s="46" t="n">
        <v>31667.72</v>
      </c>
      <c r="U213" s="47" t="n">
        <v>37823.27</v>
      </c>
      <c r="V213" s="47" t="n">
        <v>0</v>
      </c>
      <c r="W213" s="47"/>
      <c r="X213" s="47"/>
      <c r="Y213" s="47"/>
      <c r="Z213" s="237" t="n">
        <f aca="false">W213+X213+Y213</f>
        <v>0</v>
      </c>
    </row>
    <row r="214" customFormat="false" ht="12.75" hidden="false" customHeight="true" outlineLevel="0" collapsed="false">
      <c r="A214" s="473"/>
      <c r="B214" s="491" t="n">
        <v>630</v>
      </c>
      <c r="C214" s="267" t="s">
        <v>299</v>
      </c>
      <c r="D214" s="238"/>
      <c r="E214" s="238"/>
      <c r="F214" s="238"/>
      <c r="G214" s="238"/>
      <c r="H214" s="238"/>
      <c r="I214" s="267"/>
      <c r="J214" s="238"/>
      <c r="K214" s="97"/>
      <c r="L214" s="46"/>
      <c r="M214" s="47"/>
      <c r="N214" s="47" t="n">
        <v>0</v>
      </c>
      <c r="O214" s="46"/>
      <c r="P214" s="46"/>
      <c r="Q214" s="46"/>
      <c r="R214" s="46"/>
      <c r="S214" s="46"/>
      <c r="T214" s="46"/>
      <c r="U214" s="47"/>
      <c r="V214" s="47" t="n">
        <v>0</v>
      </c>
      <c r="W214" s="47"/>
      <c r="X214" s="47"/>
      <c r="Y214" s="47"/>
      <c r="Z214" s="237" t="n">
        <f aca="false">W214+X214+Y214</f>
        <v>0</v>
      </c>
    </row>
    <row r="215" customFormat="false" ht="12.75" hidden="false" customHeight="true" outlineLevel="0" collapsed="false">
      <c r="A215" s="473"/>
      <c r="B215" s="491" t="n">
        <v>630</v>
      </c>
      <c r="C215" s="267" t="s">
        <v>300</v>
      </c>
      <c r="D215" s="238"/>
      <c r="E215" s="238"/>
      <c r="F215" s="238"/>
      <c r="G215" s="238"/>
      <c r="H215" s="238"/>
      <c r="I215" s="267" t="n">
        <v>66358</v>
      </c>
      <c r="J215" s="238" t="n">
        <v>95746</v>
      </c>
      <c r="K215" s="97" t="n">
        <f aca="false">5530+80179</f>
        <v>85709</v>
      </c>
      <c r="L215" s="46" t="n">
        <v>56320.98</v>
      </c>
      <c r="M215" s="46" t="n">
        <v>47905.93</v>
      </c>
      <c r="N215" s="47" t="n">
        <v>34336.34</v>
      </c>
      <c r="O215" s="46" t="n">
        <v>29495.23</v>
      </c>
      <c r="P215" s="46" t="n">
        <v>24290.5</v>
      </c>
      <c r="Q215" s="46" t="n">
        <v>106460.45</v>
      </c>
      <c r="R215" s="46"/>
      <c r="S215" s="46"/>
      <c r="T215" s="46"/>
      <c r="U215" s="47"/>
      <c r="V215" s="47" t="n">
        <v>35000</v>
      </c>
      <c r="W215" s="47" t="n">
        <v>35000</v>
      </c>
      <c r="X215" s="47"/>
      <c r="Y215" s="47"/>
      <c r="Z215" s="237" t="n">
        <f aca="false">W215+X215+Y215</f>
        <v>35000</v>
      </c>
    </row>
    <row r="216" customFormat="false" ht="13.2" hidden="false" customHeight="false" outlineLevel="0" collapsed="false">
      <c r="A216" s="473"/>
      <c r="B216" s="491" t="n">
        <v>630</v>
      </c>
      <c r="C216" s="267"/>
      <c r="D216" s="238"/>
      <c r="E216" s="238"/>
      <c r="F216" s="238"/>
      <c r="G216" s="238"/>
      <c r="H216" s="238"/>
      <c r="I216" s="97" t="n">
        <v>642</v>
      </c>
      <c r="J216" s="238"/>
      <c r="K216" s="97"/>
      <c r="L216" s="46"/>
      <c r="M216" s="46" t="n">
        <v>323039.84</v>
      </c>
      <c r="N216" s="47" t="n">
        <v>0</v>
      </c>
      <c r="O216" s="46"/>
      <c r="P216" s="46"/>
      <c r="Q216" s="46"/>
      <c r="R216" s="46" t="n">
        <v>179640.35</v>
      </c>
      <c r="S216" s="46" t="n">
        <v>0</v>
      </c>
      <c r="T216" s="46"/>
      <c r="U216" s="47" t="n">
        <v>238098.5</v>
      </c>
      <c r="V216" s="47" t="n">
        <v>0</v>
      </c>
      <c r="W216" s="47"/>
      <c r="X216" s="47"/>
      <c r="Y216" s="47"/>
      <c r="Z216" s="237" t="n">
        <f aca="false">W216+X216+Y216</f>
        <v>0</v>
      </c>
    </row>
    <row r="217" customFormat="false" ht="13.2" hidden="false" customHeight="false" outlineLevel="0" collapsed="false">
      <c r="A217" s="473"/>
      <c r="B217" s="491"/>
      <c r="C217" s="267" t="s">
        <v>113</v>
      </c>
      <c r="D217" s="238"/>
      <c r="E217" s="238"/>
      <c r="F217" s="238"/>
      <c r="G217" s="238"/>
      <c r="H217" s="238"/>
      <c r="I217" s="267"/>
      <c r="J217" s="238" t="n">
        <v>85602</v>
      </c>
      <c r="K217" s="97" t="n">
        <f aca="false">4915+388479</f>
        <v>393394</v>
      </c>
      <c r="L217" s="46" t="n">
        <v>426977.77</v>
      </c>
      <c r="M217" s="46" t="n">
        <v>6176.6</v>
      </c>
      <c r="N217" s="47" t="n">
        <v>281171.12</v>
      </c>
      <c r="O217" s="46" t="n">
        <v>192626.67</v>
      </c>
      <c r="P217" s="46" t="n">
        <v>166083.11</v>
      </c>
      <c r="Q217" s="46" t="n">
        <v>128496.68</v>
      </c>
      <c r="R217" s="46" t="n">
        <v>114012.98</v>
      </c>
      <c r="S217" s="46" t="n">
        <v>127195.49</v>
      </c>
      <c r="T217" s="46" t="n">
        <v>264695.44</v>
      </c>
      <c r="U217" s="47" t="n">
        <v>145347.2</v>
      </c>
      <c r="V217" s="47" t="n">
        <v>114000</v>
      </c>
      <c r="W217" s="47" t="n">
        <v>114000</v>
      </c>
      <c r="X217" s="47"/>
      <c r="Y217" s="47"/>
      <c r="Z217" s="237" t="n">
        <f aca="false">W217+X217+Y217</f>
        <v>114000</v>
      </c>
    </row>
    <row r="218" customFormat="false" ht="13.2" hidden="false" customHeight="false" outlineLevel="0" collapsed="false">
      <c r="A218" s="473"/>
      <c r="B218" s="491" t="n">
        <v>630</v>
      </c>
      <c r="C218" s="267" t="s">
        <v>301</v>
      </c>
      <c r="D218" s="238"/>
      <c r="E218" s="238"/>
      <c r="F218" s="238"/>
      <c r="G218" s="238"/>
      <c r="H218" s="238"/>
      <c r="I218" s="267" t="n">
        <v>16833</v>
      </c>
      <c r="J218" s="238" t="n">
        <v>1809</v>
      </c>
      <c r="K218" s="97" t="n">
        <v>1345</v>
      </c>
      <c r="L218" s="46" t="n">
        <v>13077.4</v>
      </c>
      <c r="M218" s="46" t="n">
        <v>10590.8</v>
      </c>
      <c r="N218" s="47" t="n">
        <v>6654.32</v>
      </c>
      <c r="O218" s="46" t="n">
        <v>7292.93</v>
      </c>
      <c r="P218" s="46" t="n">
        <v>7200.6</v>
      </c>
      <c r="Q218" s="46" t="n">
        <v>10049.73</v>
      </c>
      <c r="R218" s="46" t="n">
        <v>11058.38</v>
      </c>
      <c r="S218" s="46" t="n">
        <v>11104.67</v>
      </c>
      <c r="T218" s="46" t="n">
        <v>10768.51</v>
      </c>
      <c r="U218" s="47" t="n">
        <v>13589.94</v>
      </c>
      <c r="V218" s="47" t="n">
        <v>0</v>
      </c>
      <c r="W218" s="47"/>
      <c r="X218" s="47"/>
      <c r="Y218" s="47"/>
      <c r="Z218" s="237" t="n">
        <f aca="false">W218+X218+Y218</f>
        <v>0</v>
      </c>
    </row>
    <row r="219" customFormat="false" ht="13.2" hidden="false" customHeight="false" outlineLevel="0" collapsed="false">
      <c r="A219" s="473"/>
      <c r="B219" s="492"/>
      <c r="C219" s="267" t="s">
        <v>302</v>
      </c>
      <c r="D219" s="402"/>
      <c r="E219" s="402"/>
      <c r="F219" s="402"/>
      <c r="G219" s="402"/>
      <c r="H219" s="402"/>
      <c r="I219" s="401"/>
      <c r="J219" s="238"/>
      <c r="K219" s="97"/>
      <c r="L219" s="80"/>
      <c r="M219" s="80"/>
      <c r="N219" s="81" t="n">
        <v>9556.68</v>
      </c>
      <c r="O219" s="80" t="n">
        <v>7519.8</v>
      </c>
      <c r="P219" s="80" t="n">
        <v>6557</v>
      </c>
      <c r="Q219" s="80" t="n">
        <v>315.4</v>
      </c>
      <c r="R219" s="80" t="n">
        <v>3685.2</v>
      </c>
      <c r="S219" s="80" t="n">
        <v>3353.2</v>
      </c>
      <c r="T219" s="80"/>
      <c r="U219" s="81"/>
      <c r="V219" s="81" t="n">
        <v>20224</v>
      </c>
      <c r="W219" s="81" t="n">
        <v>20224</v>
      </c>
      <c r="X219" s="81"/>
      <c r="Y219" s="81"/>
      <c r="Z219" s="264" t="n">
        <f aca="false">W219+X219+Y219</f>
        <v>20224</v>
      </c>
    </row>
    <row r="220" customFormat="false" ht="13.8" hidden="false" customHeight="false" outlineLevel="0" collapsed="false">
      <c r="A220" s="473"/>
      <c r="B220" s="493" t="n">
        <v>630</v>
      </c>
      <c r="C220" s="494" t="s">
        <v>303</v>
      </c>
      <c r="D220" s="495"/>
      <c r="E220" s="495"/>
      <c r="F220" s="495"/>
      <c r="G220" s="495"/>
      <c r="H220" s="495"/>
      <c r="I220" s="494"/>
      <c r="J220" s="238" t="n">
        <v>60</v>
      </c>
      <c r="K220" s="97"/>
      <c r="L220" s="80" t="n">
        <v>110</v>
      </c>
      <c r="M220" s="496"/>
      <c r="N220" s="496" t="n">
        <v>2268</v>
      </c>
      <c r="O220" s="497" t="n">
        <v>2590</v>
      </c>
      <c r="P220" s="497" t="n">
        <v>4333.18</v>
      </c>
      <c r="Q220" s="497" t="n">
        <v>3298.7</v>
      </c>
      <c r="R220" s="497" t="n">
        <v>1031.6</v>
      </c>
      <c r="S220" s="497"/>
      <c r="T220" s="497"/>
      <c r="U220" s="496" t="n">
        <v>1507.13</v>
      </c>
      <c r="V220" s="496" t="n">
        <v>4000</v>
      </c>
      <c r="W220" s="496" t="n">
        <v>2000</v>
      </c>
      <c r="X220" s="243"/>
      <c r="Y220" s="243"/>
      <c r="Z220" s="244" t="n">
        <f aca="false">W220+X220+Y220</f>
        <v>2000</v>
      </c>
    </row>
    <row r="221" customFormat="false" ht="16.8" hidden="false" customHeight="false" outlineLevel="0" collapsed="false">
      <c r="A221" s="498"/>
      <c r="B221" s="499"/>
      <c r="C221" s="500" t="s">
        <v>304</v>
      </c>
      <c r="D221" s="208" t="n">
        <f aca="false">D4+D10+D14+D25+D27+D29+D35+D37+D42+D51+D57+D71+D76+D83+D89+D94+D113+D115+D131+D136+D151+D154+D160+D180+D185+D195+D201+D206+D118+D19+D44+D81</f>
        <v>5867125</v>
      </c>
      <c r="E221" s="208" t="n">
        <f aca="false">E4+E10+E14+E25+E27+E29+E35+E37+E42+E51+E57+E71+E76+E83+E89+E94+E113+E115+E131+E136+E151+E154+E160+E180+E185+E195+E201+E206+E118+E19+E44+E81</f>
        <v>6460200</v>
      </c>
      <c r="F221" s="208" t="n">
        <f aca="false">F4+F10+F14+F25+F27+F29+F35+F37+F42+F51+F57+F71+F76+F83+F89+F94+F113+F115+F131+F136+F151+F154+F160+F180+F185+F195+F201+F206+F118+F19+F44+F81</f>
        <v>7832271</v>
      </c>
      <c r="G221" s="208" t="n">
        <f aca="false">G4+G10+G14+G25+G27+G29+G35+G37+G42+G51+G57+G71+G76+G83+G89+G94+G113+G115+G131+G136+G151+G154+G160+G180+G185+G195+G201+G206+G118+G19+G44+G81</f>
        <v>8716285.43</v>
      </c>
      <c r="H221" s="208" t="n">
        <f aca="false">H4+H10+H14+H25+H27+H29+H35+H37+H42+H51+H57+H71+H76+H83+H89+H94+H113+H115+H131+H136+H151+H154+H160+H180+H185+H195+H201+H206+H118+H19+H44+H81</f>
        <v>9309387</v>
      </c>
      <c r="I221" s="208" t="n">
        <f aca="false">I4+I10+I14+I25+I27+I29+I35+I37+I42+I51+I57+I71+I76+I83+I89+I94+I113+I115+I131+I136+I151+I154+I160+I180+I185+I195+I201+I206+I118+I19+I44+I81</f>
        <v>8743512.2</v>
      </c>
      <c r="J221" s="208" t="n">
        <f aca="false">J4+J10+J14+J25+J27+J29+J35+J37+J42+J51+J57+J71+J76+J83+J89+J94+J113+J115+J131+J136+J151+J154+J160+J180+J185+J195+J201+J206+J118+J19+J44+J81</f>
        <v>8908071</v>
      </c>
      <c r="K221" s="208" t="n">
        <f aca="false">K4+K10+K14+K25+K27+K29+K35+K37+K42+K51+K57+K71+K76+K83+K89+K94+K113+K115+K131+K136+K151+K154+K160+K180+K185+K195+K201+K206+K118+K19+K44+K81</f>
        <v>8934542</v>
      </c>
      <c r="L221" s="209" t="n">
        <f aca="false">L4+L10+L14+L25+L27+L29+L35+L37+L42+L51+L57+L71+L76+L83+L89+L94+L113+L115+L131+L136+L151+L154+L160+L180+L185+L195+L201+L206+L118+L19+L44+L81</f>
        <v>9572545.38</v>
      </c>
      <c r="M221" s="209" t="n">
        <f aca="false">M4+M10+M14+M25+M27+M29+M35+M37+M42+M51+M57+M71+M76+M83+M89+M94+M113+M115+M131+M136+M151+M154+M160+M180+M185+M195+M201+M206+M118+M19+M44+M81</f>
        <v>9554914.8</v>
      </c>
      <c r="N221" s="501" t="n">
        <f aca="false">N4+N10+N14+N25+N27+N29+N35+N37+N42+N51+N57+N71+N76+N83+N89+N94+N113+N115+N131+N136+N151+N154+N160+N180+N185+N195+N201+N206+N118+N19+N44+N81</f>
        <v>9695081.34</v>
      </c>
      <c r="O221" s="502" t="n">
        <f aca="false">O4+O10+O14+O25+O27+O29+O35+O37+O42+O51+O57+O71+O76+O83+O89+O94+O113+O115+O131+O136+O151+O154+O160+O180+O185+O195+O201+O206+O118+O19+O44+O81</f>
        <v>10029034.88</v>
      </c>
      <c r="P221" s="501" t="n">
        <f aca="false">P4+P10+P14+P25+P27+P29+P35+P37+P42+P51+P57+P71+P76+P83+P89+P94+P113+P115+P131+P136+P151+P154+P160+P180+P185+P195+P201+P206+P118+P19+P44+P81</f>
        <v>10815176.44</v>
      </c>
      <c r="Q221" s="502" t="n">
        <f aca="false">Q4+Q10+Q14+Q25+Q27+Q29+Q35+Q37+Q42+Q51+Q57+Q71+Q76+Q83+Q89+Q94+Q113+Q115+Q131+Q136+Q151+Q154+Q160+Q180+Q185+Q195+Q201+Q206+Q118+Q19+Q44+Q81</f>
        <v>12072287.61</v>
      </c>
      <c r="R221" s="502" t="n">
        <v>12542381.57</v>
      </c>
      <c r="S221" s="502" t="n">
        <v>13351433.26</v>
      </c>
      <c r="T221" s="502" t="n">
        <v>14807895.81</v>
      </c>
      <c r="U221" s="211" t="n">
        <v>17087777.59</v>
      </c>
      <c r="V221" s="211" t="n">
        <f aca="false">V4+V10+V14+V25+V27+V29+V35+V37+V42+V51+V57+V71+V76+V83+V89+V94+V113+V115+V131+V136+V151+V154+V160+V180+V185+V195+V201+V206+V118+V19+V44+V81</f>
        <v>16077979</v>
      </c>
      <c r="W221" s="211" t="n">
        <f aca="false">W4+W10+W14+W25+W27+W29+W35+W37+W42+W51+W57+W71+W76+W83+W89+W94+W113+W115+W131+W136+W151+W154+W160+W180+W185+W195+W201+W206+W118+W19+W44+W81</f>
        <v>15153961</v>
      </c>
      <c r="X221" s="212" t="n">
        <f aca="false">X4+X10+X14+X25+X27+X29+X35+X37+X42+X51+X57+X71+X76+X83+X89+X94+X113+X115+X131+X136+X151+X154+X160+X180+X185+X195+X201+X206+X118+X19+X44+X81</f>
        <v>0</v>
      </c>
      <c r="Y221" s="212" t="n">
        <f aca="false">Y4+Y10+Y14+Y25+Y27+Y29+Y35+Y37+Y42+Y51+Y57+Y71+Y76+Y83+Y89+Y94+Y113+Y115+Y131+Y136+Y151+Y154+Y160+Y180+Y185+Y195+Y201+Y206+Y118+Y19+Y44+Y81</f>
        <v>305788</v>
      </c>
      <c r="Z221" s="213" t="n">
        <f aca="false">Z4+Z10+Z14+Z25+Z27+Z29+Z35+Z37+Z42+Z51+Z57+Z71+Z76+Z83+Z89+Z94+Z113+Z115+Z131+Z136+Z151+Z154+Z160+Z180+Z185+Z195+Z201+Z206+Z118+Z19+Z44+Z81</f>
        <v>15457749</v>
      </c>
    </row>
    <row r="222" customFormat="false" ht="13.8" hidden="false" customHeight="false" outlineLevel="0" collapsed="false">
      <c r="X222" s="503"/>
    </row>
    <row r="223" customFormat="false" ht="13.2" hidden="false" customHeight="false" outlineLevel="0" collapsed="false">
      <c r="M223" s="504"/>
      <c r="W223" s="505"/>
      <c r="X223" s="503"/>
      <c r="Y223" s="505"/>
      <c r="Z223" s="505"/>
    </row>
    <row r="224" customFormat="false" ht="13.2" hidden="false" customHeight="false" outlineLevel="0" collapsed="false">
      <c r="N224" s="34"/>
      <c r="Q224" s="34"/>
      <c r="R224" s="34"/>
      <c r="S224" s="34"/>
      <c r="T224" s="34"/>
      <c r="U224" s="505"/>
      <c r="V224" s="505"/>
      <c r="W224" s="505"/>
      <c r="X224" s="503"/>
      <c r="Y224" s="505"/>
      <c r="Z224" s="505"/>
    </row>
    <row r="225" customFormat="false" ht="13.2" hidden="false" customHeight="false" outlineLevel="0" collapsed="false">
      <c r="M225" s="504"/>
      <c r="V225" s="505"/>
      <c r="W225" s="505"/>
      <c r="X225" s="505"/>
      <c r="Y225" s="505"/>
      <c r="Z225" s="505"/>
    </row>
    <row r="226" customFormat="false" ht="13.2" hidden="false" customHeight="false" outlineLevel="0" collapsed="false">
      <c r="N226" s="34"/>
      <c r="O226" s="34"/>
      <c r="P226" s="34"/>
      <c r="Q226" s="34"/>
      <c r="R226" s="34"/>
      <c r="S226" s="34"/>
      <c r="T226" s="34"/>
      <c r="U226" s="505"/>
      <c r="V226" s="505"/>
      <c r="W226" s="505"/>
      <c r="X226" s="503"/>
      <c r="Y226" s="505"/>
      <c r="Z226" s="505"/>
    </row>
    <row r="227" customFormat="false" ht="13.2" hidden="false" customHeight="false" outlineLevel="0" collapsed="false">
      <c r="X227" s="503"/>
    </row>
    <row r="228" customFormat="false" ht="13.2" hidden="false" customHeight="false" outlineLevel="0" collapsed="false">
      <c r="L228" s="34"/>
      <c r="M228" s="34"/>
      <c r="N228" s="34"/>
      <c r="O228" s="34"/>
      <c r="P228" s="34"/>
      <c r="Q228" s="34"/>
      <c r="R228" s="34"/>
      <c r="S228" s="34"/>
      <c r="T228" s="34"/>
      <c r="U228" s="505"/>
      <c r="V228" s="505"/>
      <c r="W228" s="505"/>
      <c r="X228" s="503"/>
      <c r="Y228" s="505"/>
      <c r="Z228" s="505"/>
    </row>
    <row r="229" customFormat="false" ht="13.2" hidden="false" customHeight="false" outlineLevel="0" collapsed="false">
      <c r="V229" s="503"/>
      <c r="W229" s="505"/>
      <c r="X229" s="505"/>
      <c r="Y229" s="505"/>
      <c r="Z229" s="505"/>
    </row>
    <row r="230" customFormat="false" ht="13.2" hidden="false" customHeight="false" outlineLevel="0" collapsed="false">
      <c r="N230" s="34"/>
      <c r="O230" s="34"/>
      <c r="P230" s="34"/>
      <c r="Q230" s="34"/>
      <c r="R230" s="34"/>
      <c r="S230" s="34"/>
      <c r="T230" s="34"/>
      <c r="U230" s="505"/>
      <c r="V230" s="505"/>
      <c r="W230" s="505"/>
      <c r="X230" s="505"/>
      <c r="Y230" s="505"/>
      <c r="Z230" s="505"/>
    </row>
    <row r="231" customFormat="false" ht="13.2" hidden="false" customHeight="false" outlineLevel="0" collapsed="false">
      <c r="X231" s="503"/>
    </row>
    <row r="232" customFormat="false" ht="13.2" hidden="false" customHeight="false" outlineLevel="0" collapsed="false">
      <c r="W232" s="505"/>
      <c r="X232" s="505"/>
      <c r="Y232" s="505"/>
      <c r="Z232" s="505"/>
    </row>
    <row r="233" customFormat="false" ht="13.2" hidden="false" customHeight="false" outlineLevel="0" collapsed="false">
      <c r="W233" s="505"/>
      <c r="X233" s="503"/>
    </row>
    <row r="234" customFormat="false" ht="13.2" hidden="false" customHeight="false" outlineLevel="0" collapsed="false">
      <c r="X234" s="503"/>
      <c r="Y234" s="505"/>
      <c r="Z234" s="505"/>
    </row>
    <row r="235" customFormat="false" ht="13.2" hidden="false" customHeight="false" outlineLevel="0" collapsed="false">
      <c r="X235" s="503"/>
    </row>
    <row r="236" customFormat="false" ht="13.2" hidden="false" customHeight="false" outlineLevel="0" collapsed="false">
      <c r="X236" s="503"/>
    </row>
    <row r="237" customFormat="false" ht="13.2" hidden="false" customHeight="false" outlineLevel="0" collapsed="false">
      <c r="X237" s="503"/>
    </row>
    <row r="238" customFormat="false" ht="13.2" hidden="false" customHeight="false" outlineLevel="0" collapsed="false">
      <c r="X238" s="503"/>
    </row>
    <row r="239" customFormat="false" ht="13.2" hidden="false" customHeight="false" outlineLevel="0" collapsed="false">
      <c r="X239" s="503"/>
    </row>
    <row r="240" customFormat="false" ht="13.2" hidden="false" customHeight="false" outlineLevel="0" collapsed="false">
      <c r="X240" s="503"/>
    </row>
    <row r="241" customFormat="false" ht="13.2" hidden="false" customHeight="false" outlineLevel="0" collapsed="false">
      <c r="X241" s="503"/>
    </row>
    <row r="242" customFormat="false" ht="13.2" hidden="false" customHeight="false" outlineLevel="0" collapsed="false">
      <c r="X242" s="503"/>
    </row>
    <row r="243" customFormat="false" ht="13.2" hidden="false" customHeight="false" outlineLevel="0" collapsed="false">
      <c r="X243" s="503"/>
    </row>
    <row r="244" customFormat="false" ht="13.2" hidden="false" customHeight="false" outlineLevel="0" collapsed="false">
      <c r="X244" s="503"/>
    </row>
    <row r="245" customFormat="false" ht="13.2" hidden="false" customHeight="false" outlineLevel="0" collapsed="false">
      <c r="X245" s="503"/>
    </row>
    <row r="246" customFormat="false" ht="13.2" hidden="false" customHeight="false" outlineLevel="0" collapsed="false">
      <c r="X246" s="503"/>
    </row>
    <row r="247" customFormat="false" ht="13.2" hidden="false" customHeight="false" outlineLevel="0" collapsed="false">
      <c r="X247" s="503"/>
    </row>
    <row r="248" customFormat="false" ht="13.2" hidden="false" customHeight="false" outlineLevel="0" collapsed="false">
      <c r="X248" s="503"/>
    </row>
    <row r="249" customFormat="false" ht="13.2" hidden="false" customHeight="false" outlineLevel="0" collapsed="false">
      <c r="X249" s="503"/>
    </row>
    <row r="250" customFormat="false" ht="13.2" hidden="false" customHeight="false" outlineLevel="0" collapsed="false">
      <c r="X250" s="503"/>
    </row>
    <row r="251" customFormat="false" ht="13.2" hidden="false" customHeight="false" outlineLevel="0" collapsed="false">
      <c r="X251" s="503"/>
    </row>
    <row r="252" customFormat="false" ht="13.2" hidden="false" customHeight="false" outlineLevel="0" collapsed="false">
      <c r="X252" s="503"/>
    </row>
    <row r="253" customFormat="false" ht="13.2" hidden="false" customHeight="false" outlineLevel="0" collapsed="false">
      <c r="X253" s="503"/>
    </row>
    <row r="254" customFormat="false" ht="13.2" hidden="false" customHeight="false" outlineLevel="0" collapsed="false">
      <c r="X254" s="503"/>
    </row>
    <row r="255" customFormat="false" ht="13.2" hidden="false" customHeight="false" outlineLevel="0" collapsed="false">
      <c r="X255" s="503"/>
    </row>
    <row r="256" customFormat="false" ht="13.2" hidden="false" customHeight="false" outlineLevel="0" collapsed="false">
      <c r="X256" s="503"/>
    </row>
    <row r="257" customFormat="false" ht="13.2" hidden="false" customHeight="false" outlineLevel="0" collapsed="false">
      <c r="X257" s="503"/>
    </row>
    <row r="258" customFormat="false" ht="13.2" hidden="false" customHeight="false" outlineLevel="0" collapsed="false">
      <c r="X258" s="503"/>
    </row>
    <row r="259" customFormat="false" ht="13.2" hidden="false" customHeight="false" outlineLevel="0" collapsed="false">
      <c r="X259" s="503"/>
    </row>
    <row r="260" customFormat="false" ht="13.2" hidden="false" customHeight="false" outlineLevel="0" collapsed="false">
      <c r="X260" s="503"/>
    </row>
  </sheetData>
  <mergeCells count="92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Y2"/>
    <mergeCell ref="Z2:Z3"/>
    <mergeCell ref="B4:C4"/>
    <mergeCell ref="A5:A9"/>
    <mergeCell ref="B10:C10"/>
    <mergeCell ref="A11:A13"/>
    <mergeCell ref="B14:C14"/>
    <mergeCell ref="A15:A18"/>
    <mergeCell ref="B19:C19"/>
    <mergeCell ref="A20:A24"/>
    <mergeCell ref="B25:C25"/>
    <mergeCell ref="B27:C27"/>
    <mergeCell ref="B29:C29"/>
    <mergeCell ref="A30:A34"/>
    <mergeCell ref="B35:C35"/>
    <mergeCell ref="B37:C37"/>
    <mergeCell ref="A38:A41"/>
    <mergeCell ref="B42:C42"/>
    <mergeCell ref="B44:C44"/>
    <mergeCell ref="A45:A50"/>
    <mergeCell ref="B51:C51"/>
    <mergeCell ref="A52:A56"/>
    <mergeCell ref="B57:C57"/>
    <mergeCell ref="A58:A70"/>
    <mergeCell ref="B58:C58"/>
    <mergeCell ref="B71:C71"/>
    <mergeCell ref="A72:A75"/>
    <mergeCell ref="B76:C76"/>
    <mergeCell ref="A77:A80"/>
    <mergeCell ref="B81:C81"/>
    <mergeCell ref="B83:C83"/>
    <mergeCell ref="A84:A88"/>
    <mergeCell ref="B89:C89"/>
    <mergeCell ref="A90:A93"/>
    <mergeCell ref="B94:C94"/>
    <mergeCell ref="A95:A112"/>
    <mergeCell ref="B113:C113"/>
    <mergeCell ref="B115:C115"/>
    <mergeCell ref="A116:A117"/>
    <mergeCell ref="B118:C118"/>
    <mergeCell ref="A119:A128"/>
    <mergeCell ref="B129:C129"/>
    <mergeCell ref="B131:C131"/>
    <mergeCell ref="A132:A135"/>
    <mergeCell ref="B136:C136"/>
    <mergeCell ref="A137:A150"/>
    <mergeCell ref="B151:C151"/>
    <mergeCell ref="A152:A153"/>
    <mergeCell ref="B154:C154"/>
    <mergeCell ref="A155:A159"/>
    <mergeCell ref="B155:B159"/>
    <mergeCell ref="B160:C160"/>
    <mergeCell ref="A161:A179"/>
    <mergeCell ref="B161:C161"/>
    <mergeCell ref="B166:C166"/>
    <mergeCell ref="B167:B179"/>
    <mergeCell ref="B180:C180"/>
    <mergeCell ref="A181:A184"/>
    <mergeCell ref="B185:C185"/>
    <mergeCell ref="A186:A194"/>
    <mergeCell ref="B186:C186"/>
    <mergeCell ref="B193:C193"/>
    <mergeCell ref="B195:C195"/>
    <mergeCell ref="A196:A200"/>
    <mergeCell ref="B201:C201"/>
    <mergeCell ref="A202:A205"/>
    <mergeCell ref="B206:C206"/>
    <mergeCell ref="A207:A220"/>
    <mergeCell ref="B207:C207"/>
  </mergeCells>
  <printOptions headings="false" gridLines="false" gridLinesSet="true" horizontalCentered="false" verticalCentered="false"/>
  <pageMargins left="0" right="0" top="0.196527777777778" bottom="0.196527777777778" header="0.511811023622047" footer="0.511811023622047"/>
  <pageSetup paperSize="9" scale="8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80" man="true" max="16383" min="0"/>
    <brk id="184" man="true" max="16383" min="0"/>
    <brk id="221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AD57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A6" activeCellId="0" sqref="AA6"/>
    </sheetView>
  </sheetViews>
  <sheetFormatPr defaultColWidth="9.0546875" defaultRowHeight="13.2" customHeight="true" zeroHeight="false" outlineLevelRow="0" outlineLevelCol="0"/>
  <cols>
    <col collapsed="false" customWidth="true" hidden="false" outlineLevel="0" max="3" min="3" style="0" width="37.55"/>
    <col collapsed="false" customWidth="true" hidden="true" outlineLevel="0" max="11" min="4" style="0" width="11.66"/>
    <col collapsed="false" customWidth="true" hidden="true" outlineLevel="0" max="12" min="12" style="0" width="15.55"/>
    <col collapsed="false" customWidth="true" hidden="true" outlineLevel="0" max="14" min="13" style="0" width="13.99"/>
    <col collapsed="false" customWidth="true" hidden="true" outlineLevel="0" max="16" min="15" style="0" width="16.1"/>
    <col collapsed="false" customWidth="true" hidden="true" outlineLevel="0" max="17" min="17" style="0" width="15.32"/>
    <col collapsed="false" customWidth="true" hidden="true" outlineLevel="0" max="19" min="18" style="0" width="15.99"/>
    <col collapsed="false" customWidth="true" hidden="true" outlineLevel="0" max="21" min="20" style="0" width="14.66"/>
    <col collapsed="false" customWidth="true" hidden="false" outlineLevel="0" max="22" min="22" style="0" width="12.76"/>
    <col collapsed="false" customWidth="true" hidden="false" outlineLevel="0" max="23" min="23" style="0" width="12.99"/>
    <col collapsed="false" customWidth="true" hidden="false" outlineLevel="0" max="25" min="24" style="0" width="10.43"/>
    <col collapsed="false" customWidth="true" hidden="false" outlineLevel="0" max="30" min="30" style="0" width="11.43"/>
  </cols>
  <sheetData>
    <row r="1" customFormat="false" ht="18" hidden="false" customHeight="true" outlineLevel="0" collapsed="false">
      <c r="A1" s="506" t="s">
        <v>305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W1" s="506"/>
      <c r="X1" s="506"/>
      <c r="Y1" s="506"/>
    </row>
    <row r="2" customFormat="false" ht="14.25" hidden="false" customHeight="true" outlineLevel="0" collapsed="false">
      <c r="A2" s="4" t="s">
        <v>1</v>
      </c>
      <c r="B2" s="5" t="s">
        <v>2</v>
      </c>
      <c r="C2" s="6" t="s">
        <v>3</v>
      </c>
      <c r="D2" s="6" t="s">
        <v>130</v>
      </c>
      <c r="E2" s="6" t="s">
        <v>131</v>
      </c>
      <c r="F2" s="6" t="s">
        <v>132</v>
      </c>
      <c r="G2" s="6" t="s">
        <v>133</v>
      </c>
      <c r="H2" s="6" t="s">
        <v>134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507" t="s">
        <v>23</v>
      </c>
      <c r="X2" s="7" t="s">
        <v>24</v>
      </c>
      <c r="Y2" s="8" t="s">
        <v>25</v>
      </c>
    </row>
    <row r="3" customFormat="false" ht="27.75" hidden="false" customHeight="true" outlineLevel="0" collapsed="false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07"/>
      <c r="X3" s="9" t="s">
        <v>26</v>
      </c>
      <c r="Y3" s="8"/>
    </row>
    <row r="4" customFormat="false" ht="16.8" hidden="false" customHeight="false" outlineLevel="0" collapsed="false">
      <c r="A4" s="508" t="n">
        <v>200</v>
      </c>
      <c r="B4" s="11" t="s">
        <v>47</v>
      </c>
      <c r="C4" s="11"/>
      <c r="D4" s="509" t="n">
        <f aca="false">D5</f>
        <v>355009</v>
      </c>
      <c r="E4" s="509" t="n">
        <f aca="false">E5</f>
        <v>311359</v>
      </c>
      <c r="F4" s="509" t="n">
        <f aca="false">F5</f>
        <v>955255</v>
      </c>
      <c r="G4" s="509" t="n">
        <f aca="false">G5</f>
        <v>1090339</v>
      </c>
      <c r="H4" s="509" t="n">
        <f aca="false">H5</f>
        <v>496614</v>
      </c>
      <c r="I4" s="509" t="n">
        <f aca="false">I5</f>
        <v>174771</v>
      </c>
      <c r="J4" s="509" t="n">
        <f aca="false">J5</f>
        <v>74221</v>
      </c>
      <c r="K4" s="509" t="n">
        <f aca="false">K5</f>
        <v>98051</v>
      </c>
      <c r="L4" s="509" t="n">
        <f aca="false">L5</f>
        <v>223532.5</v>
      </c>
      <c r="M4" s="510" t="n">
        <f aca="false">M5</f>
        <v>61991.15</v>
      </c>
      <c r="N4" s="509" t="n">
        <f aca="false">N5</f>
        <v>87107.9</v>
      </c>
      <c r="O4" s="510" t="n">
        <f aca="false">O5</f>
        <v>542510.87</v>
      </c>
      <c r="P4" s="510" t="n">
        <f aca="false">P5</f>
        <v>47974.47</v>
      </c>
      <c r="Q4" s="510" t="n">
        <f aca="false">Q5</f>
        <v>147766.67</v>
      </c>
      <c r="R4" s="510" t="n">
        <v>652299.33</v>
      </c>
      <c r="S4" s="510" t="n">
        <v>989473.64</v>
      </c>
      <c r="T4" s="510" t="n">
        <v>85846.54</v>
      </c>
      <c r="U4" s="510" t="n">
        <v>181230</v>
      </c>
      <c r="V4" s="509" t="n">
        <v>106743</v>
      </c>
      <c r="W4" s="509" t="n">
        <f aca="false">W5</f>
        <v>0</v>
      </c>
      <c r="X4" s="509" t="n">
        <f aca="false">X5</f>
        <v>24520</v>
      </c>
      <c r="Y4" s="511" t="n">
        <f aca="false">Y5</f>
        <v>24520</v>
      </c>
    </row>
    <row r="5" customFormat="false" ht="14.4" hidden="false" customHeight="false" outlineLevel="0" collapsed="false">
      <c r="A5" s="512" t="n">
        <v>230</v>
      </c>
      <c r="B5" s="18" t="s">
        <v>306</v>
      </c>
      <c r="C5" s="18"/>
      <c r="D5" s="63" t="n">
        <f aca="false">D6+D10</f>
        <v>355009</v>
      </c>
      <c r="E5" s="63" t="n">
        <f aca="false">E6+E10</f>
        <v>311359</v>
      </c>
      <c r="F5" s="63" t="n">
        <f aca="false">F6+F10</f>
        <v>955255</v>
      </c>
      <c r="G5" s="63" t="n">
        <f aca="false">G6+G10</f>
        <v>1090339</v>
      </c>
      <c r="H5" s="63" t="n">
        <f aca="false">H6+H10</f>
        <v>496614</v>
      </c>
      <c r="I5" s="63" t="n">
        <f aca="false">I6+I10</f>
        <v>174771</v>
      </c>
      <c r="J5" s="63" t="n">
        <f aca="false">J6+J10</f>
        <v>74221</v>
      </c>
      <c r="K5" s="63" t="n">
        <f aca="false">K6+K10</f>
        <v>98051</v>
      </c>
      <c r="L5" s="63" t="n">
        <f aca="false">L6+L10</f>
        <v>223532.5</v>
      </c>
      <c r="M5" s="139" t="n">
        <f aca="false">M6+M10</f>
        <v>61991.15</v>
      </c>
      <c r="N5" s="63" t="n">
        <f aca="false">N6+N10</f>
        <v>87107.9</v>
      </c>
      <c r="O5" s="139" t="n">
        <f aca="false">O6+O10</f>
        <v>542510.87</v>
      </c>
      <c r="P5" s="139" t="n">
        <f aca="false">P6+P10</f>
        <v>47974.47</v>
      </c>
      <c r="Q5" s="139" t="n">
        <f aca="false">Q6+Q10</f>
        <v>147766.67</v>
      </c>
      <c r="R5" s="139" t="n">
        <v>652299.33</v>
      </c>
      <c r="S5" s="139" t="n">
        <v>989473.64</v>
      </c>
      <c r="T5" s="139" t="n">
        <v>85846.54</v>
      </c>
      <c r="U5" s="139" t="n">
        <v>181230</v>
      </c>
      <c r="V5" s="63" t="n">
        <v>106743</v>
      </c>
      <c r="W5" s="137" t="n">
        <f aca="false">W6+W10</f>
        <v>0</v>
      </c>
      <c r="X5" s="137" t="n">
        <f aca="false">X6+X10</f>
        <v>24520</v>
      </c>
      <c r="Y5" s="140" t="n">
        <f aca="false">Y6+Y10</f>
        <v>24520</v>
      </c>
    </row>
    <row r="6" customFormat="false" ht="13.8" hidden="false" customHeight="false" outlineLevel="0" collapsed="false">
      <c r="A6" s="188"/>
      <c r="B6" s="513" t="n">
        <v>231</v>
      </c>
      <c r="C6" s="127" t="s">
        <v>307</v>
      </c>
      <c r="D6" s="91" t="n">
        <f aca="false">SUM(D7:D9)</f>
        <v>351125</v>
      </c>
      <c r="E6" s="91" t="n">
        <f aca="false">SUM(E7:E9)</f>
        <v>106121</v>
      </c>
      <c r="F6" s="91" t="n">
        <f aca="false">SUM(F7:F9)</f>
        <v>227246</v>
      </c>
      <c r="G6" s="91" t="n">
        <f aca="false">SUM(G7:G9)</f>
        <v>45397</v>
      </c>
      <c r="H6" s="91" t="n">
        <f aca="false">SUM(H7:H9)</f>
        <v>103200</v>
      </c>
      <c r="I6" s="91" t="n">
        <f aca="false">SUM(I7:I9)</f>
        <v>85320</v>
      </c>
      <c r="J6" s="91" t="n">
        <f aca="false">SUM(J7:J9)</f>
        <v>21933</v>
      </c>
      <c r="K6" s="91" t="n">
        <f aca="false">SUM(K7:K9)</f>
        <v>32153</v>
      </c>
      <c r="L6" s="91" t="n">
        <f aca="false">SUM(L7:L9)</f>
        <v>84811.72</v>
      </c>
      <c r="M6" s="131" t="n">
        <f aca="false">SUM(M7:M9)</f>
        <v>23898.96</v>
      </c>
      <c r="N6" s="91" t="n">
        <f aca="false">SUM(N7:N9)</f>
        <v>33003</v>
      </c>
      <c r="O6" s="131" t="n">
        <f aca="false">SUM(O7:O9)</f>
        <v>255643.36</v>
      </c>
      <c r="P6" s="131" t="n">
        <v>0</v>
      </c>
      <c r="Q6" s="131" t="n">
        <v>0</v>
      </c>
      <c r="R6" s="130" t="n">
        <v>38955</v>
      </c>
      <c r="S6" s="130" t="n">
        <v>5772</v>
      </c>
      <c r="T6" s="130" t="n">
        <v>50505</v>
      </c>
      <c r="U6" s="130" t="n">
        <v>0</v>
      </c>
      <c r="V6" s="129" t="n">
        <v>76000</v>
      </c>
      <c r="W6" s="129" t="n">
        <f aca="false">SUM(W7:W9)</f>
        <v>0</v>
      </c>
      <c r="X6" s="129" t="n">
        <f aca="false">SUM(X7:X9)</f>
        <v>0</v>
      </c>
      <c r="Y6" s="132" t="n">
        <f aca="false">SUM(Y7:Y9)</f>
        <v>0</v>
      </c>
    </row>
    <row r="7" customFormat="false" ht="13.2" hidden="false" customHeight="false" outlineLevel="0" collapsed="false">
      <c r="A7" s="188"/>
      <c r="B7" s="73"/>
      <c r="C7" s="514" t="s">
        <v>308</v>
      </c>
      <c r="D7" s="515" t="n">
        <v>192923</v>
      </c>
      <c r="E7" s="515" t="n">
        <v>101839</v>
      </c>
      <c r="F7" s="515" t="n">
        <v>227246</v>
      </c>
      <c r="G7" s="515" t="n">
        <v>45397</v>
      </c>
      <c r="H7" s="515" t="n">
        <v>103200</v>
      </c>
      <c r="I7" s="173" t="n">
        <v>85320</v>
      </c>
      <c r="J7" s="76" t="n">
        <v>21933</v>
      </c>
      <c r="K7" s="78" t="n">
        <v>23657</v>
      </c>
      <c r="L7" s="78" t="n">
        <v>83346.52</v>
      </c>
      <c r="M7" s="77" t="n">
        <v>19336.16</v>
      </c>
      <c r="N7" s="78" t="n">
        <v>33003</v>
      </c>
      <c r="O7" s="77" t="n">
        <v>251642.36</v>
      </c>
      <c r="P7" s="77"/>
      <c r="Q7" s="77"/>
      <c r="R7" s="77"/>
      <c r="S7" s="77"/>
      <c r="T7" s="77" t="n">
        <v>50505</v>
      </c>
      <c r="U7" s="77"/>
      <c r="V7" s="78" t="n">
        <v>76000</v>
      </c>
      <c r="W7" s="117"/>
      <c r="X7" s="117"/>
      <c r="Y7" s="133" t="n">
        <f aca="false">W7+X7</f>
        <v>0</v>
      </c>
    </row>
    <row r="8" customFormat="false" ht="13.2" hidden="false" customHeight="false" outlineLevel="0" collapsed="false">
      <c r="A8" s="188"/>
      <c r="B8" s="73"/>
      <c r="C8" s="96" t="s">
        <v>309</v>
      </c>
      <c r="D8" s="516"/>
      <c r="E8" s="516"/>
      <c r="F8" s="516"/>
      <c r="G8" s="516"/>
      <c r="H8" s="516"/>
      <c r="I8" s="517"/>
      <c r="J8" s="518"/>
      <c r="K8" s="143"/>
      <c r="L8" s="195"/>
      <c r="M8" s="77" t="n">
        <v>4562.8</v>
      </c>
      <c r="N8" s="78"/>
      <c r="O8" s="77"/>
      <c r="P8" s="77"/>
      <c r="Q8" s="77"/>
      <c r="R8" s="77" t="n">
        <v>38955</v>
      </c>
      <c r="S8" s="77" t="n">
        <v>5772</v>
      </c>
      <c r="T8" s="77"/>
      <c r="U8" s="77"/>
      <c r="V8" s="78" t="n">
        <v>0</v>
      </c>
      <c r="W8" s="117"/>
      <c r="X8" s="117"/>
      <c r="Y8" s="133" t="n">
        <f aca="false">W8+X8</f>
        <v>0</v>
      </c>
    </row>
    <row r="9" customFormat="false" ht="13.8" hidden="false" customHeight="false" outlineLevel="0" collapsed="false">
      <c r="A9" s="188"/>
      <c r="B9" s="73"/>
      <c r="C9" s="296" t="s">
        <v>310</v>
      </c>
      <c r="D9" s="123" t="n">
        <v>158202</v>
      </c>
      <c r="E9" s="123" t="n">
        <v>4282</v>
      </c>
      <c r="F9" s="123" t="n">
        <v>0</v>
      </c>
      <c r="G9" s="123"/>
      <c r="H9" s="123"/>
      <c r="I9" s="123"/>
      <c r="J9" s="123"/>
      <c r="K9" s="54" t="n">
        <v>8496</v>
      </c>
      <c r="L9" s="78" t="n">
        <v>1465.2</v>
      </c>
      <c r="M9" s="143"/>
      <c r="N9" s="143"/>
      <c r="O9" s="142" t="n">
        <v>4001</v>
      </c>
      <c r="P9" s="142"/>
      <c r="Q9" s="142"/>
      <c r="R9" s="142"/>
      <c r="S9" s="142"/>
      <c r="T9" s="142"/>
      <c r="U9" s="142"/>
      <c r="V9" s="143" t="n">
        <v>0</v>
      </c>
      <c r="W9" s="117"/>
      <c r="X9" s="117"/>
      <c r="Y9" s="133" t="n">
        <f aca="false">W9+X9</f>
        <v>0</v>
      </c>
    </row>
    <row r="10" customFormat="false" ht="13.8" hidden="false" customHeight="false" outlineLevel="0" collapsed="false">
      <c r="A10" s="188"/>
      <c r="B10" s="73" t="n">
        <v>233</v>
      </c>
      <c r="C10" s="126" t="s">
        <v>311</v>
      </c>
      <c r="D10" s="91" t="n">
        <f aca="false">SUM(D11:D15)</f>
        <v>3884</v>
      </c>
      <c r="E10" s="91" t="n">
        <f aca="false">SUM(E11:E15)</f>
        <v>205238</v>
      </c>
      <c r="F10" s="91" t="n">
        <f aca="false">SUM(F11:F15)</f>
        <v>728009</v>
      </c>
      <c r="G10" s="91" t="n">
        <f aca="false">SUM(G11:G15)</f>
        <v>1044942</v>
      </c>
      <c r="H10" s="91" t="n">
        <f aca="false">SUM(H11:H15)</f>
        <v>393414</v>
      </c>
      <c r="I10" s="91" t="n">
        <f aca="false">SUM(I11:I15)</f>
        <v>89451</v>
      </c>
      <c r="J10" s="91" t="n">
        <f aca="false">SUM(J11:J15)</f>
        <v>52288</v>
      </c>
      <c r="K10" s="91" t="n">
        <f aca="false">SUM(K11:K15)</f>
        <v>65898</v>
      </c>
      <c r="L10" s="91" t="n">
        <f aca="false">SUM(L11:L15)</f>
        <v>138720.78</v>
      </c>
      <c r="M10" s="131" t="n">
        <f aca="false">SUM(M11:M15)</f>
        <v>38092.19</v>
      </c>
      <c r="N10" s="91" t="n">
        <f aca="false">SUM(N11:N15)</f>
        <v>54104.9</v>
      </c>
      <c r="O10" s="131" t="n">
        <f aca="false">SUM(O11:O15)</f>
        <v>286867.51</v>
      </c>
      <c r="P10" s="91" t="n">
        <f aca="false">SUM(P11:P15)</f>
        <v>47974.47</v>
      </c>
      <c r="Q10" s="131" t="n">
        <f aca="false">SUM(Q11:Q15)</f>
        <v>147766.67</v>
      </c>
      <c r="R10" s="130" t="n">
        <v>613344.33</v>
      </c>
      <c r="S10" s="130" t="n">
        <v>983701.64</v>
      </c>
      <c r="T10" s="130" t="n">
        <v>35341.54</v>
      </c>
      <c r="U10" s="130" t="n">
        <v>181230</v>
      </c>
      <c r="V10" s="129" t="n">
        <v>30743</v>
      </c>
      <c r="W10" s="129" t="n">
        <f aca="false">SUM(W11:W15)</f>
        <v>0</v>
      </c>
      <c r="X10" s="129" t="n">
        <f aca="false">SUM(X11:X15)</f>
        <v>24520</v>
      </c>
      <c r="Y10" s="132" t="n">
        <f aca="false">SUM(Y11:Y15)</f>
        <v>24520</v>
      </c>
    </row>
    <row r="11" customFormat="false" ht="13.8" hidden="false" customHeight="false" outlineLevel="0" collapsed="false">
      <c r="A11" s="188"/>
      <c r="B11" s="73"/>
      <c r="C11" s="94" t="s">
        <v>312</v>
      </c>
      <c r="D11" s="116" t="n">
        <v>3884</v>
      </c>
      <c r="E11" s="116" t="n">
        <v>205238</v>
      </c>
      <c r="F11" s="116" t="n">
        <v>728009</v>
      </c>
      <c r="G11" s="116" t="n">
        <v>98695</v>
      </c>
      <c r="H11" s="116" t="n">
        <v>393414</v>
      </c>
      <c r="I11" s="116" t="n">
        <v>89451</v>
      </c>
      <c r="J11" s="78" t="n">
        <v>52288</v>
      </c>
      <c r="K11" s="78" t="n">
        <v>65898</v>
      </c>
      <c r="L11" s="78" t="n">
        <v>138720.78</v>
      </c>
      <c r="M11" s="519" t="n">
        <v>38092.19</v>
      </c>
      <c r="N11" s="520" t="n">
        <v>54104.9</v>
      </c>
      <c r="O11" s="521" t="n">
        <v>286867.51</v>
      </c>
      <c r="P11" s="521" t="n">
        <v>47974.47</v>
      </c>
      <c r="Q11" s="521" t="n">
        <v>147766.67</v>
      </c>
      <c r="R11" s="521" t="n">
        <v>613344.33</v>
      </c>
      <c r="S11" s="521" t="n">
        <v>983701.64</v>
      </c>
      <c r="T11" s="521" t="n">
        <v>35341.54</v>
      </c>
      <c r="U11" s="521" t="n">
        <v>181230</v>
      </c>
      <c r="V11" s="520" t="n">
        <v>30743</v>
      </c>
      <c r="W11" s="117"/>
      <c r="X11" s="117" t="n">
        <v>24520</v>
      </c>
      <c r="Y11" s="133" t="n">
        <f aca="false">W11+X11</f>
        <v>24520</v>
      </c>
    </row>
    <row r="12" customFormat="false" ht="13.8" hidden="true" customHeight="false" outlineLevel="0" collapsed="false">
      <c r="A12" s="188"/>
      <c r="B12" s="73"/>
      <c r="C12" s="522" t="s">
        <v>313</v>
      </c>
      <c r="D12" s="343"/>
      <c r="E12" s="343"/>
      <c r="F12" s="343"/>
      <c r="G12" s="343"/>
      <c r="H12" s="343"/>
      <c r="I12" s="343"/>
      <c r="J12" s="343"/>
      <c r="K12" s="197"/>
      <c r="L12" s="523"/>
      <c r="M12" s="523"/>
      <c r="N12" s="523"/>
      <c r="O12" s="524"/>
      <c r="P12" s="524"/>
      <c r="Q12" s="524"/>
      <c r="R12" s="524"/>
      <c r="S12" s="524"/>
      <c r="T12" s="524"/>
      <c r="U12" s="524"/>
      <c r="V12" s="523"/>
      <c r="W12" s="525"/>
      <c r="X12" s="525"/>
      <c r="Y12" s="526"/>
    </row>
    <row r="13" customFormat="false" ht="13.8" hidden="true" customHeight="false" outlineLevel="0" collapsed="false">
      <c r="A13" s="188"/>
      <c r="B13" s="73"/>
      <c r="C13" s="522" t="s">
        <v>314</v>
      </c>
      <c r="D13" s="343"/>
      <c r="E13" s="343"/>
      <c r="F13" s="343"/>
      <c r="G13" s="343"/>
      <c r="H13" s="343"/>
      <c r="I13" s="343"/>
      <c r="J13" s="343"/>
      <c r="K13" s="197"/>
      <c r="L13" s="77"/>
      <c r="M13" s="523"/>
      <c r="N13" s="523"/>
      <c r="O13" s="524"/>
      <c r="P13" s="524"/>
      <c r="Q13" s="524"/>
      <c r="R13" s="524"/>
      <c r="S13" s="524"/>
      <c r="T13" s="524"/>
      <c r="U13" s="524"/>
      <c r="V13" s="523"/>
      <c r="W13" s="525"/>
      <c r="X13" s="525"/>
      <c r="Y13" s="526"/>
    </row>
    <row r="14" customFormat="false" ht="13.8" hidden="true" customHeight="false" outlineLevel="0" collapsed="false">
      <c r="A14" s="188"/>
      <c r="B14" s="73"/>
      <c r="C14" s="522" t="s">
        <v>315</v>
      </c>
      <c r="D14" s="343"/>
      <c r="E14" s="343"/>
      <c r="F14" s="343"/>
      <c r="G14" s="343"/>
      <c r="H14" s="343"/>
      <c r="I14" s="343"/>
      <c r="J14" s="343"/>
      <c r="K14" s="197"/>
      <c r="L14" s="523"/>
      <c r="M14" s="523"/>
      <c r="N14" s="523"/>
      <c r="O14" s="524"/>
      <c r="P14" s="524"/>
      <c r="Q14" s="524"/>
      <c r="R14" s="524"/>
      <c r="S14" s="524"/>
      <c r="T14" s="524"/>
      <c r="U14" s="524"/>
      <c r="V14" s="523"/>
      <c r="W14" s="525"/>
      <c r="X14" s="525"/>
      <c r="Y14" s="526"/>
    </row>
    <row r="15" customFormat="false" ht="13.8" hidden="true" customHeight="false" outlineLevel="0" collapsed="false">
      <c r="A15" s="188"/>
      <c r="B15" s="73"/>
      <c r="C15" s="527" t="s">
        <v>316</v>
      </c>
      <c r="D15" s="123"/>
      <c r="E15" s="123"/>
      <c r="F15" s="123"/>
      <c r="G15" s="123" t="n">
        <v>946247</v>
      </c>
      <c r="H15" s="123"/>
      <c r="I15" s="123"/>
      <c r="J15" s="123"/>
      <c r="K15" s="54"/>
      <c r="L15" s="143"/>
      <c r="M15" s="143"/>
      <c r="N15" s="143"/>
      <c r="O15" s="142"/>
      <c r="P15" s="142"/>
      <c r="Q15" s="142"/>
      <c r="R15" s="142"/>
      <c r="S15" s="142"/>
      <c r="T15" s="142"/>
      <c r="U15" s="142"/>
      <c r="V15" s="143"/>
      <c r="W15" s="117"/>
      <c r="X15" s="117"/>
      <c r="Y15" s="133"/>
    </row>
    <row r="16" customFormat="false" ht="16.2" hidden="false" customHeight="false" outlineLevel="0" collapsed="false">
      <c r="A16" s="528" t="n">
        <v>300</v>
      </c>
      <c r="B16" s="529" t="s">
        <v>87</v>
      </c>
      <c r="C16" s="529"/>
      <c r="D16" s="530" t="n">
        <f aca="false">D17+D49</f>
        <v>1758083</v>
      </c>
      <c r="E16" s="530" t="n">
        <f aca="false">E17+E49</f>
        <v>706599</v>
      </c>
      <c r="F16" s="530" t="n">
        <f aca="false">F17+F49</f>
        <v>290114</v>
      </c>
      <c r="G16" s="530" t="n">
        <f aca="false">G17+G49</f>
        <v>3301074</v>
      </c>
      <c r="H16" s="530" t="n">
        <v>2959527</v>
      </c>
      <c r="I16" s="530" t="n">
        <f aca="false">I17+I49</f>
        <v>4474942</v>
      </c>
      <c r="J16" s="530" t="n">
        <f aca="false">J17+J49</f>
        <v>4428553.06</v>
      </c>
      <c r="K16" s="530" t="n">
        <f aca="false">K17+K49</f>
        <v>3580446</v>
      </c>
      <c r="L16" s="530" t="n">
        <f aca="false">L17+L49</f>
        <v>994806.09</v>
      </c>
      <c r="M16" s="531" t="n">
        <f aca="false">M17+M49</f>
        <v>690306.37</v>
      </c>
      <c r="N16" s="530" t="n">
        <f aca="false">N17+N49</f>
        <v>848428.28</v>
      </c>
      <c r="O16" s="531" t="n">
        <f aca="false">O17+O49</f>
        <v>1153730.93</v>
      </c>
      <c r="P16" s="531" t="n">
        <f aca="false">P17+P49</f>
        <v>2075273.05</v>
      </c>
      <c r="Q16" s="531" t="n">
        <f aca="false">Q17+Q49</f>
        <v>1378895.97</v>
      </c>
      <c r="R16" s="531" t="n">
        <v>1784333.91</v>
      </c>
      <c r="S16" s="531" t="n">
        <v>1872835.86</v>
      </c>
      <c r="T16" s="531" t="n">
        <v>3307638</v>
      </c>
      <c r="U16" s="531" t="n">
        <v>786284.34</v>
      </c>
      <c r="V16" s="530" t="n">
        <v>4652322</v>
      </c>
      <c r="W16" s="532" t="n">
        <f aca="false">W17+W49</f>
        <v>6290427</v>
      </c>
      <c r="X16" s="532" t="n">
        <f aca="false">X17+X49</f>
        <v>-249040</v>
      </c>
      <c r="Y16" s="533" t="n">
        <f aca="false">Y17+Y49</f>
        <v>6041387</v>
      </c>
    </row>
    <row r="17" customFormat="false" ht="14.4" hidden="false" customHeight="false" outlineLevel="0" collapsed="false">
      <c r="A17" s="512" t="n">
        <v>320</v>
      </c>
      <c r="B17" s="18" t="s">
        <v>317</v>
      </c>
      <c r="C17" s="18"/>
      <c r="D17" s="534" t="n">
        <f aca="false">D18</f>
        <v>1758083</v>
      </c>
      <c r="E17" s="534" t="n">
        <f aca="false">E18</f>
        <v>706599</v>
      </c>
      <c r="F17" s="534" t="n">
        <f aca="false">F18</f>
        <v>290114</v>
      </c>
      <c r="G17" s="534" t="n">
        <f aca="false">G18</f>
        <v>3301074</v>
      </c>
      <c r="H17" s="534" t="n">
        <v>2959527</v>
      </c>
      <c r="I17" s="534" t="n">
        <f aca="false">I18</f>
        <v>4417142</v>
      </c>
      <c r="J17" s="534" t="n">
        <f aca="false">J18</f>
        <v>4408068.06</v>
      </c>
      <c r="K17" s="534" t="n">
        <f aca="false">K18</f>
        <v>3580446</v>
      </c>
      <c r="L17" s="534" t="n">
        <f aca="false">L18</f>
        <v>994806.09</v>
      </c>
      <c r="M17" s="535" t="n">
        <f aca="false">M18</f>
        <v>690306.37</v>
      </c>
      <c r="N17" s="536" t="n">
        <f aca="false">N18</f>
        <v>848428.28</v>
      </c>
      <c r="O17" s="537" t="n">
        <f aca="false">O18</f>
        <v>1153730.93</v>
      </c>
      <c r="P17" s="536" t="n">
        <f aca="false">P18</f>
        <v>2075273.05</v>
      </c>
      <c r="Q17" s="537" t="n">
        <v>1378895.97</v>
      </c>
      <c r="R17" s="537" t="n">
        <v>1784333.91</v>
      </c>
      <c r="S17" s="537" t="n">
        <v>1872835.86</v>
      </c>
      <c r="T17" s="537" t="n">
        <v>1788943.5</v>
      </c>
      <c r="U17" s="537" t="n">
        <v>780090.56</v>
      </c>
      <c r="V17" s="536" t="n">
        <v>4652322</v>
      </c>
      <c r="W17" s="536" t="n">
        <f aca="false">W18</f>
        <v>6290427</v>
      </c>
      <c r="X17" s="536" t="n">
        <f aca="false">X18</f>
        <v>-249040</v>
      </c>
      <c r="Y17" s="538" t="n">
        <f aca="false">Y18</f>
        <v>6041387</v>
      </c>
    </row>
    <row r="18" customFormat="false" ht="13.5" hidden="false" customHeight="true" outlineLevel="0" collapsed="false">
      <c r="A18" s="57"/>
      <c r="B18" s="73" t="n">
        <v>321</v>
      </c>
      <c r="C18" s="126" t="s">
        <v>89</v>
      </c>
      <c r="D18" s="127" t="n">
        <v>1758083</v>
      </c>
      <c r="E18" s="127" t="n">
        <v>706599</v>
      </c>
      <c r="F18" s="127" t="n">
        <v>290114</v>
      </c>
      <c r="G18" s="127" t="n">
        <v>3301074</v>
      </c>
      <c r="H18" s="127" t="n">
        <v>2959527</v>
      </c>
      <c r="I18" s="89" t="n">
        <v>4417142</v>
      </c>
      <c r="J18" s="89" t="n">
        <v>4408068.06</v>
      </c>
      <c r="K18" s="89" t="n">
        <v>3580446</v>
      </c>
      <c r="L18" s="89" t="n">
        <v>994806.09</v>
      </c>
      <c r="M18" s="90" t="n">
        <f aca="false">SUM(M19:M48)</f>
        <v>690306.37</v>
      </c>
      <c r="N18" s="89" t="n">
        <f aca="false">SUM(N19:N48)</f>
        <v>848428.28</v>
      </c>
      <c r="O18" s="90" t="n">
        <v>1153730.93</v>
      </c>
      <c r="P18" s="90" t="n">
        <v>2075273.05</v>
      </c>
      <c r="Q18" s="90" t="n">
        <v>1378895.97</v>
      </c>
      <c r="R18" s="90" t="n">
        <v>1784333.91</v>
      </c>
      <c r="S18" s="90" t="n">
        <v>1872835.86</v>
      </c>
      <c r="T18" s="90" t="n">
        <v>1788943.5</v>
      </c>
      <c r="U18" s="90" t="n">
        <v>780090.56</v>
      </c>
      <c r="V18" s="89" t="n">
        <v>4652322</v>
      </c>
      <c r="W18" s="87" t="n">
        <f aca="false">SUM(W19:W48)</f>
        <v>6290427</v>
      </c>
      <c r="X18" s="87" t="n">
        <f aca="false">SUM(X19:X48)</f>
        <v>-249040</v>
      </c>
      <c r="Y18" s="92" t="n">
        <f aca="false">SUM(Y19:Y48)</f>
        <v>6041387</v>
      </c>
    </row>
    <row r="19" customFormat="false" ht="15.75" hidden="false" customHeight="true" outlineLevel="0" collapsed="false">
      <c r="A19" s="57"/>
      <c r="B19" s="539"/>
      <c r="C19" s="36" t="s">
        <v>318</v>
      </c>
      <c r="D19" s="173"/>
      <c r="E19" s="173"/>
      <c r="F19" s="173"/>
      <c r="G19" s="173"/>
      <c r="H19" s="173"/>
      <c r="I19" s="173"/>
      <c r="J19" s="173"/>
      <c r="K19" s="76"/>
      <c r="L19" s="322"/>
      <c r="M19" s="322" t="n">
        <v>66064.15</v>
      </c>
      <c r="N19" s="76"/>
      <c r="O19" s="76"/>
      <c r="P19" s="76"/>
      <c r="Q19" s="322"/>
      <c r="R19" s="322"/>
      <c r="S19" s="322"/>
      <c r="T19" s="322"/>
      <c r="U19" s="322"/>
      <c r="V19" s="76"/>
      <c r="W19" s="117" t="n">
        <v>1128448</v>
      </c>
      <c r="X19" s="117"/>
      <c r="Y19" s="133" t="n">
        <f aca="false">W19+X19</f>
        <v>1128448</v>
      </c>
    </row>
    <row r="20" customFormat="false" ht="15.75" hidden="false" customHeight="true" outlineLevel="0" collapsed="false">
      <c r="A20" s="57"/>
      <c r="B20" s="539"/>
      <c r="C20" s="75" t="s">
        <v>318</v>
      </c>
      <c r="D20" s="173"/>
      <c r="E20" s="173"/>
      <c r="F20" s="173"/>
      <c r="G20" s="173"/>
      <c r="H20" s="173"/>
      <c r="I20" s="173"/>
      <c r="J20" s="173"/>
      <c r="K20" s="76"/>
      <c r="L20" s="322"/>
      <c r="M20" s="322" t="n">
        <v>58454.17</v>
      </c>
      <c r="N20" s="76"/>
      <c r="O20" s="76"/>
      <c r="P20" s="76"/>
      <c r="Q20" s="322"/>
      <c r="R20" s="322"/>
      <c r="S20" s="322"/>
      <c r="T20" s="322"/>
      <c r="U20" s="322"/>
      <c r="V20" s="76"/>
      <c r="W20" s="117" t="n">
        <v>22000</v>
      </c>
      <c r="X20" s="117"/>
      <c r="Y20" s="133" t="n">
        <f aca="false">W20+X20</f>
        <v>22000</v>
      </c>
    </row>
    <row r="21" customFormat="false" ht="15.75" hidden="false" customHeight="true" outlineLevel="0" collapsed="false">
      <c r="A21" s="57"/>
      <c r="B21" s="539"/>
      <c r="C21" s="75" t="s">
        <v>319</v>
      </c>
      <c r="D21" s="116"/>
      <c r="E21" s="116"/>
      <c r="F21" s="116"/>
      <c r="G21" s="116"/>
      <c r="H21" s="116"/>
      <c r="I21" s="116"/>
      <c r="J21" s="116"/>
      <c r="K21" s="76"/>
      <c r="L21" s="322"/>
      <c r="M21" s="322"/>
      <c r="N21" s="76"/>
      <c r="O21" s="76"/>
      <c r="P21" s="76"/>
      <c r="Q21" s="322"/>
      <c r="R21" s="322"/>
      <c r="S21" s="322"/>
      <c r="T21" s="322"/>
      <c r="U21" s="322"/>
      <c r="V21" s="76"/>
      <c r="W21" s="117" t="n">
        <v>619467</v>
      </c>
      <c r="X21" s="117"/>
      <c r="Y21" s="133" t="n">
        <f aca="false">W21+X21</f>
        <v>619467</v>
      </c>
    </row>
    <row r="22" customFormat="false" ht="15.75" hidden="false" customHeight="true" outlineLevel="0" collapsed="false">
      <c r="A22" s="57"/>
      <c r="B22" s="539"/>
      <c r="C22" s="75" t="s">
        <v>320</v>
      </c>
      <c r="D22" s="75"/>
      <c r="E22" s="75"/>
      <c r="F22" s="75"/>
      <c r="G22" s="75"/>
      <c r="H22" s="75" t="n">
        <v>341897</v>
      </c>
      <c r="I22" s="174" t="n">
        <v>341897</v>
      </c>
      <c r="J22" s="174" t="n">
        <v>344900</v>
      </c>
      <c r="K22" s="45" t="n">
        <v>341900</v>
      </c>
      <c r="L22" s="78" t="n">
        <v>341900</v>
      </c>
      <c r="M22" s="322" t="n">
        <v>340000</v>
      </c>
      <c r="N22" s="76" t="n">
        <v>340000</v>
      </c>
      <c r="O22" s="76"/>
      <c r="P22" s="76"/>
      <c r="Q22" s="322"/>
      <c r="R22" s="322"/>
      <c r="S22" s="322"/>
      <c r="T22" s="322"/>
      <c r="U22" s="322"/>
      <c r="V22" s="76"/>
      <c r="W22" s="117" t="n">
        <v>16560</v>
      </c>
      <c r="X22" s="117"/>
      <c r="Y22" s="133" t="n">
        <f aca="false">W22+X22</f>
        <v>16560</v>
      </c>
    </row>
    <row r="23" customFormat="false" ht="15.75" hidden="false" customHeight="true" outlineLevel="0" collapsed="false">
      <c r="A23" s="57"/>
      <c r="B23" s="539"/>
      <c r="C23" s="96" t="s">
        <v>321</v>
      </c>
      <c r="D23" s="120"/>
      <c r="E23" s="120"/>
      <c r="F23" s="120"/>
      <c r="G23" s="120"/>
      <c r="H23" s="120"/>
      <c r="I23" s="120"/>
      <c r="J23" s="120"/>
      <c r="K23" s="45"/>
      <c r="L23" s="78" t="n">
        <v>68448.02</v>
      </c>
      <c r="M23" s="322" t="n">
        <v>6610.12</v>
      </c>
      <c r="N23" s="76"/>
      <c r="O23" s="76"/>
      <c r="P23" s="76"/>
      <c r="Q23" s="322" t="n">
        <v>0</v>
      </c>
      <c r="R23" s="322"/>
      <c r="S23" s="322"/>
      <c r="T23" s="322"/>
      <c r="U23" s="322"/>
      <c r="V23" s="76"/>
      <c r="W23" s="117" t="n">
        <v>520551</v>
      </c>
      <c r="X23" s="117"/>
      <c r="Y23" s="133" t="n">
        <f aca="false">W23+X23</f>
        <v>520551</v>
      </c>
    </row>
    <row r="24" customFormat="false" ht="15.75" hidden="false" customHeight="true" outlineLevel="0" collapsed="false">
      <c r="A24" s="57"/>
      <c r="B24" s="539"/>
      <c r="C24" s="96" t="s">
        <v>322</v>
      </c>
      <c r="D24" s="120"/>
      <c r="E24" s="120"/>
      <c r="F24" s="120"/>
      <c r="G24" s="120"/>
      <c r="H24" s="120"/>
      <c r="I24" s="120"/>
      <c r="J24" s="120"/>
      <c r="K24" s="45"/>
      <c r="L24" s="322"/>
      <c r="M24" s="322" t="n">
        <v>9000</v>
      </c>
      <c r="N24" s="76"/>
      <c r="O24" s="76"/>
      <c r="P24" s="76"/>
      <c r="Q24" s="322" t="n">
        <v>0</v>
      </c>
      <c r="R24" s="322"/>
      <c r="S24" s="322"/>
      <c r="T24" s="322"/>
      <c r="U24" s="322"/>
      <c r="V24" s="76"/>
      <c r="W24" s="117" t="n">
        <v>1947666</v>
      </c>
      <c r="X24" s="117" t="n">
        <v>-249040</v>
      </c>
      <c r="Y24" s="133" t="n">
        <f aca="false">W24+X24</f>
        <v>1698626</v>
      </c>
      <c r="AC24" s="34"/>
      <c r="AD24" s="34"/>
    </row>
    <row r="25" customFormat="false" ht="15.75" hidden="false" customHeight="true" outlineLevel="0" collapsed="false">
      <c r="A25" s="57"/>
      <c r="B25" s="539"/>
      <c r="C25" s="540" t="s">
        <v>323</v>
      </c>
      <c r="D25" s="541"/>
      <c r="E25" s="541"/>
      <c r="F25" s="541"/>
      <c r="G25" s="541"/>
      <c r="H25" s="541"/>
      <c r="I25" s="120"/>
      <c r="J25" s="120"/>
      <c r="K25" s="45"/>
      <c r="L25" s="322"/>
      <c r="M25" s="322" t="n">
        <v>8142.7</v>
      </c>
      <c r="N25" s="76"/>
      <c r="O25" s="76"/>
      <c r="P25" s="76"/>
      <c r="Q25" s="322" t="n">
        <v>0</v>
      </c>
      <c r="R25" s="322"/>
      <c r="S25" s="322"/>
      <c r="T25" s="322"/>
      <c r="U25" s="322"/>
      <c r="V25" s="76"/>
      <c r="W25" s="117" t="n">
        <v>30000</v>
      </c>
      <c r="X25" s="117"/>
      <c r="Y25" s="133" t="n">
        <f aca="false">W25+X25</f>
        <v>30000</v>
      </c>
    </row>
    <row r="26" customFormat="false" ht="15.75" hidden="false" customHeight="true" outlineLevel="0" collapsed="false">
      <c r="A26" s="57"/>
      <c r="B26" s="539"/>
      <c r="C26" s="96" t="s">
        <v>324</v>
      </c>
      <c r="D26" s="120"/>
      <c r="E26" s="120"/>
      <c r="F26" s="120"/>
      <c r="G26" s="120"/>
      <c r="H26" s="120"/>
      <c r="I26" s="120"/>
      <c r="J26" s="120"/>
      <c r="K26" s="45"/>
      <c r="L26" s="176"/>
      <c r="M26" s="45"/>
      <c r="N26" s="45" t="n">
        <v>5221.4</v>
      </c>
      <c r="O26" s="97"/>
      <c r="P26" s="97"/>
      <c r="Q26" s="195" t="n">
        <v>0</v>
      </c>
      <c r="R26" s="195"/>
      <c r="S26" s="195"/>
      <c r="T26" s="195"/>
      <c r="U26" s="195"/>
      <c r="V26" s="97"/>
      <c r="W26" s="97" t="n">
        <v>14943</v>
      </c>
      <c r="X26" s="97"/>
      <c r="Y26" s="134" t="n">
        <f aca="false">W26+X26</f>
        <v>14943</v>
      </c>
    </row>
    <row r="27" customFormat="false" ht="15.75" hidden="false" customHeight="true" outlineLevel="0" collapsed="false">
      <c r="A27" s="57"/>
      <c r="B27" s="539"/>
      <c r="C27" s="96" t="s">
        <v>325</v>
      </c>
      <c r="D27" s="120"/>
      <c r="E27" s="120"/>
      <c r="F27" s="120"/>
      <c r="G27" s="120"/>
      <c r="H27" s="120"/>
      <c r="I27" s="120"/>
      <c r="J27" s="120"/>
      <c r="K27" s="45"/>
      <c r="L27" s="176"/>
      <c r="M27" s="45"/>
      <c r="N27" s="45"/>
      <c r="O27" s="45"/>
      <c r="P27" s="45"/>
      <c r="Q27" s="176" t="n">
        <v>0</v>
      </c>
      <c r="R27" s="176"/>
      <c r="S27" s="176"/>
      <c r="T27" s="176"/>
      <c r="U27" s="176"/>
      <c r="V27" s="45"/>
      <c r="W27" s="97" t="n">
        <v>1332866</v>
      </c>
      <c r="X27" s="97"/>
      <c r="Y27" s="134" t="n">
        <f aca="false">W27+X27</f>
        <v>1332866</v>
      </c>
    </row>
    <row r="28" customFormat="false" ht="15.75" hidden="false" customHeight="true" outlineLevel="0" collapsed="false">
      <c r="A28" s="57"/>
      <c r="B28" s="539"/>
      <c r="C28" s="96" t="s">
        <v>326</v>
      </c>
      <c r="D28" s="120"/>
      <c r="E28" s="120"/>
      <c r="F28" s="120"/>
      <c r="G28" s="120"/>
      <c r="H28" s="120"/>
      <c r="I28" s="120"/>
      <c r="J28" s="120"/>
      <c r="K28" s="45"/>
      <c r="L28" s="176"/>
      <c r="M28" s="45"/>
      <c r="N28" s="45"/>
      <c r="O28" s="45"/>
      <c r="P28" s="45"/>
      <c r="Q28" s="176" t="n">
        <v>0</v>
      </c>
      <c r="R28" s="176"/>
      <c r="S28" s="176"/>
      <c r="T28" s="176"/>
      <c r="U28" s="176"/>
      <c r="V28" s="45"/>
      <c r="W28" s="97" t="n">
        <v>71350</v>
      </c>
      <c r="X28" s="97"/>
      <c r="Y28" s="134" t="n">
        <f aca="false">W28+X28</f>
        <v>71350</v>
      </c>
    </row>
    <row r="29" customFormat="false" ht="15.75" hidden="false" customHeight="true" outlineLevel="0" collapsed="false">
      <c r="A29" s="57"/>
      <c r="B29" s="539"/>
      <c r="C29" s="96" t="s">
        <v>327</v>
      </c>
      <c r="D29" s="120"/>
      <c r="E29" s="120"/>
      <c r="F29" s="120"/>
      <c r="G29" s="120"/>
      <c r="H29" s="120"/>
      <c r="I29" s="120"/>
      <c r="J29" s="120"/>
      <c r="K29" s="45"/>
      <c r="L29" s="176"/>
      <c r="M29" s="45"/>
      <c r="N29" s="45"/>
      <c r="O29" s="45"/>
      <c r="P29" s="45"/>
      <c r="Q29" s="176" t="n">
        <v>0</v>
      </c>
      <c r="R29" s="176"/>
      <c r="S29" s="176"/>
      <c r="T29" s="176"/>
      <c r="U29" s="176"/>
      <c r="V29" s="45"/>
      <c r="W29" s="97" t="n">
        <v>63038</v>
      </c>
      <c r="X29" s="97"/>
      <c r="Y29" s="134" t="n">
        <f aca="false">W29+X29</f>
        <v>63038</v>
      </c>
    </row>
    <row r="30" customFormat="false" ht="15.75" hidden="false" customHeight="true" outlineLevel="0" collapsed="false">
      <c r="A30" s="57"/>
      <c r="B30" s="539"/>
      <c r="C30" s="146" t="s">
        <v>328</v>
      </c>
      <c r="D30" s="135"/>
      <c r="E30" s="135"/>
      <c r="F30" s="135"/>
      <c r="G30" s="135"/>
      <c r="H30" s="135"/>
      <c r="I30" s="120"/>
      <c r="J30" s="120"/>
      <c r="K30" s="45"/>
      <c r="L30" s="176"/>
      <c r="M30" s="45"/>
      <c r="N30" s="45"/>
      <c r="O30" s="45"/>
      <c r="P30" s="45"/>
      <c r="Q30" s="176" t="n">
        <v>0</v>
      </c>
      <c r="R30" s="176"/>
      <c r="S30" s="176"/>
      <c r="T30" s="176"/>
      <c r="U30" s="176"/>
      <c r="V30" s="45"/>
      <c r="W30" s="97" t="n">
        <v>48400</v>
      </c>
      <c r="X30" s="195"/>
      <c r="Y30" s="542" t="n">
        <f aca="false">W30+X30</f>
        <v>48400</v>
      </c>
    </row>
    <row r="31" customFormat="false" ht="15.75" hidden="false" customHeight="true" outlineLevel="0" collapsed="false">
      <c r="A31" s="57"/>
      <c r="B31" s="539"/>
      <c r="C31" s="146" t="s">
        <v>329</v>
      </c>
      <c r="D31" s="116"/>
      <c r="E31" s="116"/>
      <c r="F31" s="116"/>
      <c r="G31" s="116"/>
      <c r="H31" s="116"/>
      <c r="I31" s="120"/>
      <c r="J31" s="120"/>
      <c r="K31" s="45"/>
      <c r="L31" s="176"/>
      <c r="M31" s="45"/>
      <c r="N31" s="45"/>
      <c r="O31" s="45"/>
      <c r="P31" s="45"/>
      <c r="Q31" s="176" t="n">
        <v>0</v>
      </c>
      <c r="R31" s="176"/>
      <c r="S31" s="176"/>
      <c r="T31" s="176"/>
      <c r="U31" s="176"/>
      <c r="V31" s="45"/>
      <c r="W31" s="97" t="n">
        <v>475138</v>
      </c>
      <c r="X31" s="195"/>
      <c r="Y31" s="542" t="n">
        <f aca="false">W31+X31</f>
        <v>475138</v>
      </c>
    </row>
    <row r="32" customFormat="false" ht="15.75" hidden="true" customHeight="true" outlineLevel="0" collapsed="false">
      <c r="A32" s="57"/>
      <c r="B32" s="539"/>
      <c r="C32" s="146"/>
      <c r="D32" s="120"/>
      <c r="E32" s="120"/>
      <c r="F32" s="120"/>
      <c r="G32" s="120"/>
      <c r="H32" s="120"/>
      <c r="I32" s="120"/>
      <c r="J32" s="120"/>
      <c r="K32" s="45"/>
      <c r="L32" s="176"/>
      <c r="M32" s="45"/>
      <c r="N32" s="45"/>
      <c r="O32" s="45"/>
      <c r="P32" s="45"/>
      <c r="Q32" s="176"/>
      <c r="R32" s="176"/>
      <c r="S32" s="176"/>
      <c r="T32" s="176"/>
      <c r="U32" s="176"/>
      <c r="V32" s="45"/>
      <c r="W32" s="195"/>
      <c r="X32" s="195"/>
      <c r="Y32" s="542"/>
    </row>
    <row r="33" customFormat="false" ht="15.75" hidden="true" customHeight="true" outlineLevel="0" collapsed="false">
      <c r="A33" s="57"/>
      <c r="B33" s="539"/>
      <c r="C33" s="146"/>
      <c r="D33" s="120"/>
      <c r="E33" s="120"/>
      <c r="F33" s="120"/>
      <c r="G33" s="120"/>
      <c r="H33" s="120"/>
      <c r="I33" s="120"/>
      <c r="J33" s="120"/>
      <c r="K33" s="45" t="n">
        <v>0</v>
      </c>
      <c r="L33" s="176"/>
      <c r="M33" s="45"/>
      <c r="N33" s="45"/>
      <c r="O33" s="45"/>
      <c r="P33" s="45"/>
      <c r="Q33" s="176" t="n">
        <v>0</v>
      </c>
      <c r="R33" s="176"/>
      <c r="S33" s="176"/>
      <c r="T33" s="176"/>
      <c r="U33" s="176"/>
      <c r="V33" s="45"/>
      <c r="W33" s="195"/>
      <c r="X33" s="195"/>
      <c r="Y33" s="542"/>
    </row>
    <row r="34" customFormat="false" ht="15.75" hidden="true" customHeight="true" outlineLevel="0" collapsed="false">
      <c r="A34" s="57"/>
      <c r="B34" s="539"/>
      <c r="C34" s="146"/>
      <c r="D34" s="120"/>
      <c r="E34" s="120"/>
      <c r="F34" s="120"/>
      <c r="G34" s="120"/>
      <c r="H34" s="120"/>
      <c r="I34" s="120"/>
      <c r="J34" s="120"/>
      <c r="K34" s="45"/>
      <c r="L34" s="176"/>
      <c r="M34" s="45"/>
      <c r="N34" s="45"/>
      <c r="O34" s="45"/>
      <c r="P34" s="45"/>
      <c r="Q34" s="176" t="n">
        <v>0</v>
      </c>
      <c r="R34" s="176"/>
      <c r="S34" s="176"/>
      <c r="T34" s="176"/>
      <c r="U34" s="176"/>
      <c r="V34" s="45"/>
      <c r="W34" s="195"/>
      <c r="X34" s="195"/>
      <c r="Y34" s="542"/>
    </row>
    <row r="35" customFormat="false" ht="15.75" hidden="true" customHeight="true" outlineLevel="0" collapsed="false">
      <c r="A35" s="57"/>
      <c r="B35" s="539"/>
      <c r="C35" s="96"/>
      <c r="D35" s="120"/>
      <c r="E35" s="120"/>
      <c r="F35" s="120"/>
      <c r="G35" s="120"/>
      <c r="H35" s="120"/>
      <c r="I35" s="120"/>
      <c r="J35" s="120"/>
      <c r="K35" s="45"/>
      <c r="L35" s="176"/>
      <c r="M35" s="45"/>
      <c r="N35" s="45"/>
      <c r="O35" s="45"/>
      <c r="P35" s="45"/>
      <c r="Q35" s="176" t="n">
        <v>0</v>
      </c>
      <c r="R35" s="176"/>
      <c r="S35" s="176"/>
      <c r="T35" s="176"/>
      <c r="U35" s="176"/>
      <c r="V35" s="45"/>
      <c r="W35" s="195"/>
      <c r="X35" s="195"/>
      <c r="Y35" s="542"/>
    </row>
    <row r="36" customFormat="false" ht="15.75" hidden="true" customHeight="true" outlineLevel="0" collapsed="false">
      <c r="A36" s="57"/>
      <c r="B36" s="539"/>
      <c r="C36" s="96"/>
      <c r="D36" s="120"/>
      <c r="E36" s="120"/>
      <c r="F36" s="120"/>
      <c r="G36" s="120"/>
      <c r="H36" s="120"/>
      <c r="I36" s="120"/>
      <c r="J36" s="120"/>
      <c r="K36" s="45"/>
      <c r="L36" s="176"/>
      <c r="M36" s="45"/>
      <c r="N36" s="45"/>
      <c r="O36" s="45"/>
      <c r="P36" s="45"/>
      <c r="Q36" s="176" t="n">
        <v>0</v>
      </c>
      <c r="R36" s="176"/>
      <c r="S36" s="176"/>
      <c r="T36" s="176"/>
      <c r="U36" s="176"/>
      <c r="V36" s="45"/>
      <c r="W36" s="195"/>
      <c r="X36" s="195"/>
      <c r="Y36" s="542"/>
    </row>
    <row r="37" customFormat="false" ht="15.75" hidden="true" customHeight="true" outlineLevel="0" collapsed="false">
      <c r="A37" s="57"/>
      <c r="B37" s="539"/>
      <c r="C37" s="96"/>
      <c r="D37" s="120"/>
      <c r="E37" s="120"/>
      <c r="F37" s="120"/>
      <c r="G37" s="120"/>
      <c r="H37" s="120"/>
      <c r="I37" s="120"/>
      <c r="J37" s="120"/>
      <c r="K37" s="45"/>
      <c r="L37" s="176"/>
      <c r="M37" s="45"/>
      <c r="N37" s="45"/>
      <c r="O37" s="45"/>
      <c r="P37" s="45"/>
      <c r="Q37" s="176" t="n">
        <v>0</v>
      </c>
      <c r="R37" s="176"/>
      <c r="S37" s="176"/>
      <c r="T37" s="176"/>
      <c r="U37" s="176"/>
      <c r="V37" s="45"/>
      <c r="W37" s="195"/>
      <c r="X37" s="195"/>
      <c r="Y37" s="542"/>
    </row>
    <row r="38" customFormat="false" ht="15.75" hidden="true" customHeight="true" outlineLevel="0" collapsed="false">
      <c r="A38" s="57"/>
      <c r="B38" s="539"/>
      <c r="C38" s="96"/>
      <c r="D38" s="120"/>
      <c r="E38" s="120"/>
      <c r="F38" s="120"/>
      <c r="G38" s="120"/>
      <c r="H38" s="120"/>
      <c r="I38" s="120"/>
      <c r="J38" s="120"/>
      <c r="K38" s="45"/>
      <c r="L38" s="176"/>
      <c r="M38" s="45" t="n">
        <v>136054.5</v>
      </c>
      <c r="N38" s="45"/>
      <c r="O38" s="45"/>
      <c r="P38" s="45"/>
      <c r="Q38" s="176" t="n">
        <v>0</v>
      </c>
      <c r="R38" s="176"/>
      <c r="S38" s="176"/>
      <c r="T38" s="176"/>
      <c r="U38" s="176"/>
      <c r="V38" s="45"/>
      <c r="W38" s="195"/>
      <c r="X38" s="195"/>
      <c r="Y38" s="542"/>
    </row>
    <row r="39" customFormat="false" ht="15.75" hidden="true" customHeight="true" outlineLevel="0" collapsed="false">
      <c r="A39" s="57"/>
      <c r="B39" s="539"/>
      <c r="C39" s="96"/>
      <c r="D39" s="120"/>
      <c r="E39" s="120"/>
      <c r="F39" s="120"/>
      <c r="G39" s="120"/>
      <c r="H39" s="120"/>
      <c r="I39" s="120"/>
      <c r="J39" s="120"/>
      <c r="K39" s="45"/>
      <c r="L39" s="176"/>
      <c r="M39" s="176" t="n">
        <v>65980.73</v>
      </c>
      <c r="N39" s="45"/>
      <c r="O39" s="45"/>
      <c r="P39" s="45"/>
      <c r="Q39" s="176" t="n">
        <v>0</v>
      </c>
      <c r="R39" s="176"/>
      <c r="S39" s="176"/>
      <c r="T39" s="176"/>
      <c r="U39" s="176"/>
      <c r="V39" s="45"/>
      <c r="W39" s="97"/>
      <c r="X39" s="97"/>
      <c r="Y39" s="134"/>
    </row>
    <row r="40" customFormat="false" ht="15.75" hidden="true" customHeight="true" outlineLevel="0" collapsed="false">
      <c r="A40" s="57"/>
      <c r="B40" s="539"/>
      <c r="C40" s="96"/>
      <c r="D40" s="120"/>
      <c r="E40" s="120"/>
      <c r="F40" s="120"/>
      <c r="G40" s="120"/>
      <c r="H40" s="120"/>
      <c r="I40" s="120"/>
      <c r="J40" s="120"/>
      <c r="K40" s="45"/>
      <c r="L40" s="176"/>
      <c r="M40" s="45"/>
      <c r="N40" s="45" t="n">
        <v>4000</v>
      </c>
      <c r="O40" s="45"/>
      <c r="P40" s="45"/>
      <c r="Q40" s="176"/>
      <c r="R40" s="176"/>
      <c r="S40" s="176"/>
      <c r="T40" s="176"/>
      <c r="U40" s="176"/>
      <c r="V40" s="45"/>
      <c r="W40" s="97"/>
      <c r="X40" s="97"/>
      <c r="Y40" s="134"/>
    </row>
    <row r="41" customFormat="false" ht="15.75" hidden="true" customHeight="true" outlineLevel="0" collapsed="false">
      <c r="A41" s="57"/>
      <c r="B41" s="539"/>
      <c r="C41" s="96"/>
      <c r="D41" s="120"/>
      <c r="E41" s="120"/>
      <c r="F41" s="120"/>
      <c r="G41" s="120"/>
      <c r="H41" s="120"/>
      <c r="I41" s="120"/>
      <c r="J41" s="120"/>
      <c r="K41" s="45"/>
      <c r="L41" s="176"/>
      <c r="M41" s="45"/>
      <c r="N41" s="45" t="n">
        <v>15000</v>
      </c>
      <c r="O41" s="45"/>
      <c r="P41" s="45"/>
      <c r="Q41" s="176" t="n">
        <v>0</v>
      </c>
      <c r="R41" s="176"/>
      <c r="S41" s="176"/>
      <c r="T41" s="176"/>
      <c r="U41" s="176"/>
      <c r="V41" s="45"/>
      <c r="W41" s="97"/>
      <c r="X41" s="97"/>
      <c r="Y41" s="134"/>
    </row>
    <row r="42" customFormat="false" ht="15.75" hidden="true" customHeight="true" outlineLevel="0" collapsed="false">
      <c r="A42" s="57"/>
      <c r="B42" s="539"/>
      <c r="C42" s="96"/>
      <c r="D42" s="120"/>
      <c r="E42" s="120"/>
      <c r="F42" s="120"/>
      <c r="G42" s="120"/>
      <c r="H42" s="120"/>
      <c r="I42" s="120"/>
      <c r="J42" s="120"/>
      <c r="K42" s="45"/>
      <c r="L42" s="176"/>
      <c r="M42" s="45"/>
      <c r="N42" s="45"/>
      <c r="O42" s="45"/>
      <c r="P42" s="45"/>
      <c r="Q42" s="176"/>
      <c r="R42" s="176"/>
      <c r="S42" s="176"/>
      <c r="T42" s="176"/>
      <c r="U42" s="176"/>
      <c r="V42" s="45"/>
      <c r="W42" s="97"/>
      <c r="X42" s="97"/>
      <c r="Y42" s="134"/>
    </row>
    <row r="43" customFormat="false" ht="15.75" hidden="true" customHeight="true" outlineLevel="0" collapsed="false">
      <c r="A43" s="57"/>
      <c r="B43" s="539"/>
      <c r="C43" s="96"/>
      <c r="D43" s="120"/>
      <c r="E43" s="120"/>
      <c r="F43" s="120"/>
      <c r="G43" s="120"/>
      <c r="H43" s="120"/>
      <c r="I43" s="120"/>
      <c r="J43" s="120"/>
      <c r="K43" s="45"/>
      <c r="L43" s="176"/>
      <c r="M43" s="45"/>
      <c r="N43" s="45" t="n">
        <v>484206.88</v>
      </c>
      <c r="O43" s="45"/>
      <c r="P43" s="45"/>
      <c r="Q43" s="176"/>
      <c r="R43" s="176"/>
      <c r="S43" s="176"/>
      <c r="T43" s="176"/>
      <c r="U43" s="176"/>
      <c r="V43" s="45"/>
      <c r="W43" s="97"/>
      <c r="X43" s="97"/>
      <c r="Y43" s="134"/>
    </row>
    <row r="44" customFormat="false" ht="15.75" hidden="true" customHeight="true" outlineLevel="0" collapsed="false">
      <c r="A44" s="57"/>
      <c r="B44" s="539"/>
      <c r="C44" s="96"/>
      <c r="D44" s="120"/>
      <c r="E44" s="120"/>
      <c r="F44" s="120"/>
      <c r="G44" s="120"/>
      <c r="H44" s="120"/>
      <c r="I44" s="120"/>
      <c r="J44" s="120"/>
      <c r="K44" s="45"/>
      <c r="L44" s="176"/>
      <c r="M44" s="45"/>
      <c r="N44" s="45"/>
      <c r="O44" s="45"/>
      <c r="P44" s="45"/>
      <c r="Q44" s="176"/>
      <c r="R44" s="176"/>
      <c r="S44" s="176"/>
      <c r="T44" s="176"/>
      <c r="U44" s="176"/>
      <c r="V44" s="45"/>
      <c r="W44" s="97"/>
      <c r="X44" s="97"/>
      <c r="Y44" s="134"/>
    </row>
    <row r="45" customFormat="false" ht="15.75" hidden="true" customHeight="true" outlineLevel="0" collapsed="false">
      <c r="A45" s="57"/>
      <c r="B45" s="539"/>
      <c r="C45" s="96"/>
      <c r="D45" s="120"/>
      <c r="E45" s="120"/>
      <c r="F45" s="120"/>
      <c r="G45" s="120"/>
      <c r="H45" s="120"/>
      <c r="I45" s="120"/>
      <c r="J45" s="120"/>
      <c r="K45" s="45"/>
      <c r="L45" s="176"/>
      <c r="M45" s="45"/>
      <c r="N45" s="45"/>
      <c r="O45" s="45"/>
      <c r="P45" s="45"/>
      <c r="Q45" s="176"/>
      <c r="R45" s="176"/>
      <c r="S45" s="176"/>
      <c r="T45" s="176"/>
      <c r="U45" s="176"/>
      <c r="V45" s="45"/>
      <c r="W45" s="97"/>
      <c r="X45" s="97"/>
      <c r="Y45" s="134"/>
    </row>
    <row r="46" customFormat="false" ht="15.75" hidden="true" customHeight="true" outlineLevel="0" collapsed="false">
      <c r="A46" s="57"/>
      <c r="B46" s="539"/>
      <c r="C46" s="96"/>
      <c r="D46" s="120"/>
      <c r="E46" s="120"/>
      <c r="F46" s="120"/>
      <c r="G46" s="120"/>
      <c r="H46" s="120"/>
      <c r="I46" s="120"/>
      <c r="J46" s="120"/>
      <c r="K46" s="45"/>
      <c r="L46" s="176"/>
      <c r="M46" s="45"/>
      <c r="N46" s="45"/>
      <c r="O46" s="45"/>
      <c r="P46" s="45"/>
      <c r="Q46" s="176"/>
      <c r="R46" s="176"/>
      <c r="S46" s="176"/>
      <c r="T46" s="176"/>
      <c r="U46" s="176"/>
      <c r="V46" s="45"/>
      <c r="W46" s="97"/>
      <c r="X46" s="97"/>
      <c r="Y46" s="134"/>
    </row>
    <row r="47" customFormat="false" ht="15.75" hidden="true" customHeight="true" outlineLevel="0" collapsed="false">
      <c r="A47" s="57"/>
      <c r="B47" s="539"/>
      <c r="C47" s="96"/>
      <c r="D47" s="120"/>
      <c r="E47" s="120"/>
      <c r="F47" s="120"/>
      <c r="G47" s="120"/>
      <c r="H47" s="120"/>
      <c r="I47" s="120"/>
      <c r="J47" s="120"/>
      <c r="K47" s="45"/>
      <c r="L47" s="176"/>
      <c r="M47" s="45"/>
      <c r="N47" s="45"/>
      <c r="O47" s="45"/>
      <c r="P47" s="45"/>
      <c r="Q47" s="176"/>
      <c r="R47" s="176"/>
      <c r="S47" s="176"/>
      <c r="T47" s="176"/>
      <c r="U47" s="176"/>
      <c r="V47" s="45"/>
      <c r="W47" s="97"/>
      <c r="X47" s="97"/>
      <c r="Y47" s="134"/>
    </row>
    <row r="48" customFormat="false" ht="15.75" hidden="true" customHeight="true" outlineLevel="0" collapsed="false">
      <c r="A48" s="57"/>
      <c r="B48" s="539"/>
      <c r="C48" s="96"/>
      <c r="D48" s="120"/>
      <c r="E48" s="120"/>
      <c r="F48" s="120"/>
      <c r="G48" s="120"/>
      <c r="H48" s="120"/>
      <c r="I48" s="120"/>
      <c r="J48" s="120"/>
      <c r="K48" s="45"/>
      <c r="L48" s="176"/>
      <c r="M48" s="45"/>
      <c r="N48" s="45"/>
      <c r="O48" s="45"/>
      <c r="P48" s="45"/>
      <c r="Q48" s="176"/>
      <c r="R48" s="176"/>
      <c r="S48" s="176"/>
      <c r="T48" s="176"/>
      <c r="U48" s="176"/>
      <c r="V48" s="45"/>
      <c r="W48" s="195"/>
      <c r="X48" s="195"/>
      <c r="Y48" s="542"/>
    </row>
    <row r="49" customFormat="false" ht="14.4" hidden="false" customHeight="false" outlineLevel="0" collapsed="false">
      <c r="A49" s="543" t="n">
        <v>330</v>
      </c>
      <c r="B49" s="18" t="s">
        <v>124</v>
      </c>
      <c r="C49" s="18"/>
      <c r="D49" s="544" t="n">
        <f aca="false">D50</f>
        <v>0</v>
      </c>
      <c r="E49" s="544" t="n">
        <f aca="false">E50</f>
        <v>0</v>
      </c>
      <c r="F49" s="544" t="n">
        <f aca="false">F50</f>
        <v>0</v>
      </c>
      <c r="G49" s="544" t="n">
        <f aca="false">G50</f>
        <v>0</v>
      </c>
      <c r="H49" s="544" t="n">
        <f aca="false">H50</f>
        <v>0</v>
      </c>
      <c r="I49" s="544" t="n">
        <f aca="false">I50</f>
        <v>57800</v>
      </c>
      <c r="J49" s="545" t="n">
        <f aca="false">J50</f>
        <v>20485</v>
      </c>
      <c r="K49" s="544" t="n">
        <f aca="false">K50</f>
        <v>0</v>
      </c>
      <c r="L49" s="546"/>
      <c r="M49" s="544" t="n">
        <f aca="false">M50</f>
        <v>0</v>
      </c>
      <c r="N49" s="544" t="n">
        <f aca="false">N50</f>
        <v>0</v>
      </c>
      <c r="O49" s="544" t="n">
        <f aca="false">O50</f>
        <v>0</v>
      </c>
      <c r="P49" s="544"/>
      <c r="Q49" s="546" t="n">
        <f aca="false">Q50</f>
        <v>0</v>
      </c>
      <c r="R49" s="546"/>
      <c r="S49" s="546"/>
      <c r="T49" s="546" t="n">
        <v>1518694.5</v>
      </c>
      <c r="U49" s="546" t="n">
        <v>6193.78</v>
      </c>
      <c r="V49" s="278"/>
      <c r="W49" s="547" t="n">
        <f aca="false">W50</f>
        <v>0</v>
      </c>
      <c r="X49" s="547" t="n">
        <f aca="false">X50</f>
        <v>0</v>
      </c>
      <c r="Y49" s="548" t="n">
        <f aca="false">Y50</f>
        <v>0</v>
      </c>
    </row>
    <row r="50" customFormat="false" ht="13.8" hidden="false" customHeight="false" outlineLevel="0" collapsed="false">
      <c r="A50" s="549"/>
      <c r="B50" s="73" t="n">
        <v>332</v>
      </c>
      <c r="C50" s="126" t="s">
        <v>330</v>
      </c>
      <c r="D50" s="127" t="n">
        <f aca="false">D51</f>
        <v>0</v>
      </c>
      <c r="E50" s="127" t="n">
        <f aca="false">E51</f>
        <v>0</v>
      </c>
      <c r="F50" s="127" t="n">
        <f aca="false">F51</f>
        <v>0</v>
      </c>
      <c r="G50" s="127" t="n">
        <f aca="false">G51</f>
        <v>0</v>
      </c>
      <c r="H50" s="127" t="n">
        <f aca="false">H51</f>
        <v>0</v>
      </c>
      <c r="I50" s="127" t="n">
        <f aca="false">I51</f>
        <v>57800</v>
      </c>
      <c r="J50" s="91" t="n">
        <f aca="false">J51</f>
        <v>20485</v>
      </c>
      <c r="K50" s="127" t="n">
        <f aca="false">K51</f>
        <v>0</v>
      </c>
      <c r="L50" s="131"/>
      <c r="M50" s="127" t="n">
        <f aca="false">M51</f>
        <v>0</v>
      </c>
      <c r="N50" s="127" t="n">
        <f aca="false">N51</f>
        <v>0</v>
      </c>
      <c r="O50" s="127" t="n">
        <f aca="false">O51</f>
        <v>0</v>
      </c>
      <c r="P50" s="127"/>
      <c r="Q50" s="131" t="n">
        <f aca="false">Q51</f>
        <v>0</v>
      </c>
      <c r="R50" s="131"/>
      <c r="S50" s="131"/>
      <c r="T50" s="131" t="n">
        <v>1518694.5</v>
      </c>
      <c r="U50" s="131" t="n">
        <v>6193.78</v>
      </c>
      <c r="V50" s="91"/>
      <c r="W50" s="91" t="n">
        <f aca="false">W51</f>
        <v>0</v>
      </c>
      <c r="X50" s="130"/>
      <c r="Y50" s="550"/>
    </row>
    <row r="51" customFormat="false" ht="13.2" hidden="false" customHeight="false" outlineLevel="0" collapsed="false">
      <c r="A51" s="549"/>
      <c r="B51" s="551"/>
      <c r="C51" s="36" t="s">
        <v>331</v>
      </c>
      <c r="D51" s="172"/>
      <c r="E51" s="172"/>
      <c r="F51" s="172"/>
      <c r="G51" s="172"/>
      <c r="H51" s="172"/>
      <c r="I51" s="172" t="n">
        <v>57800</v>
      </c>
      <c r="J51" s="38" t="n">
        <v>20485</v>
      </c>
      <c r="K51" s="38"/>
      <c r="L51" s="76"/>
      <c r="M51" s="76"/>
      <c r="N51" s="76"/>
      <c r="O51" s="76"/>
      <c r="P51" s="76"/>
      <c r="Q51" s="322"/>
      <c r="R51" s="322"/>
      <c r="S51" s="322"/>
      <c r="T51" s="322" t="n">
        <v>1518694.5</v>
      </c>
      <c r="U51" s="322" t="n">
        <v>6193.78</v>
      </c>
      <c r="V51" s="76"/>
      <c r="W51" s="147"/>
      <c r="X51" s="147"/>
      <c r="Y51" s="552"/>
    </row>
    <row r="52" customFormat="false" ht="13.8" hidden="false" customHeight="false" outlineLevel="0" collapsed="false">
      <c r="A52" s="549"/>
      <c r="B52" s="551"/>
      <c r="C52" s="271"/>
      <c r="D52" s="141"/>
      <c r="E52" s="141"/>
      <c r="F52" s="141"/>
      <c r="G52" s="141"/>
      <c r="H52" s="141"/>
      <c r="I52" s="141"/>
      <c r="J52" s="141"/>
      <c r="K52" s="143"/>
      <c r="L52" s="143"/>
      <c r="M52" s="143"/>
      <c r="N52" s="143"/>
      <c r="O52" s="143"/>
      <c r="P52" s="143"/>
      <c r="Q52" s="142"/>
      <c r="R52" s="142"/>
      <c r="S52" s="142"/>
      <c r="T52" s="142"/>
      <c r="U52" s="143"/>
      <c r="V52" s="143"/>
      <c r="W52" s="147"/>
      <c r="X52" s="147"/>
      <c r="Y52" s="552"/>
    </row>
    <row r="53" customFormat="false" ht="16.8" hidden="false" customHeight="false" outlineLevel="0" collapsed="false">
      <c r="A53" s="553"/>
      <c r="B53" s="554"/>
      <c r="C53" s="500" t="s">
        <v>332</v>
      </c>
      <c r="D53" s="208" t="n">
        <f aca="false">D16+D4</f>
        <v>2113092</v>
      </c>
      <c r="E53" s="208" t="n">
        <f aca="false">E16+E4</f>
        <v>1017958</v>
      </c>
      <c r="F53" s="208" t="n">
        <f aca="false">F16+F4</f>
        <v>1245369</v>
      </c>
      <c r="G53" s="208" t="n">
        <f aca="false">G16+G4</f>
        <v>4391413</v>
      </c>
      <c r="H53" s="208" t="n">
        <f aca="false">H16+H4</f>
        <v>3456141</v>
      </c>
      <c r="I53" s="208" t="n">
        <f aca="false">I16+I4</f>
        <v>4649713</v>
      </c>
      <c r="J53" s="208" t="n">
        <f aca="false">J16+J4</f>
        <v>4502774.06</v>
      </c>
      <c r="K53" s="208" t="n">
        <f aca="false">K16+K4</f>
        <v>3678497</v>
      </c>
      <c r="L53" s="208" t="n">
        <f aca="false">L16+L4</f>
        <v>1218338.59</v>
      </c>
      <c r="M53" s="209" t="n">
        <f aca="false">M16+M4</f>
        <v>752297.52</v>
      </c>
      <c r="N53" s="208" t="n">
        <f aca="false">N16+N4</f>
        <v>935536.18</v>
      </c>
      <c r="O53" s="208" t="n">
        <f aca="false">O16+O4</f>
        <v>1696241.8</v>
      </c>
      <c r="P53" s="208" t="n">
        <f aca="false">P16+P4</f>
        <v>2123247.52</v>
      </c>
      <c r="Q53" s="209" t="n">
        <f aca="false">Q16+Q4</f>
        <v>1526662.64</v>
      </c>
      <c r="R53" s="209" t="n">
        <f aca="false">R16+R4</f>
        <v>2436633.24</v>
      </c>
      <c r="S53" s="209" t="n">
        <f aca="false">S16+S4</f>
        <v>2862309.5</v>
      </c>
      <c r="T53" s="209" t="n">
        <f aca="false">T16+T4</f>
        <v>3393484.54</v>
      </c>
      <c r="U53" s="209" t="n">
        <v>967514.34</v>
      </c>
      <c r="V53" s="208" t="n">
        <v>4759065</v>
      </c>
      <c r="W53" s="208" t="n">
        <f aca="false">W16+W4</f>
        <v>6290427</v>
      </c>
      <c r="X53" s="208" t="n">
        <f aca="false">X16+X4</f>
        <v>-224520</v>
      </c>
      <c r="Y53" s="555" t="n">
        <f aca="false">Y16+Y4</f>
        <v>6065907</v>
      </c>
    </row>
    <row r="54" customFormat="false" ht="13.8" hidden="false" customHeight="false" outlineLevel="0" collapsed="false"/>
    <row r="57" customFormat="false" ht="13.2" hidden="false" customHeight="false" outlineLevel="0" collapsed="false">
      <c r="X57" s="34"/>
    </row>
  </sheetData>
  <mergeCells count="37">
    <mergeCell ref="A1:Y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Y2:Y3"/>
    <mergeCell ref="B4:C4"/>
    <mergeCell ref="B5:C5"/>
    <mergeCell ref="A6:A15"/>
    <mergeCell ref="B7:B9"/>
    <mergeCell ref="B11:B15"/>
    <mergeCell ref="B16:C16"/>
    <mergeCell ref="B17:C17"/>
    <mergeCell ref="A18:A48"/>
    <mergeCell ref="B19:B48"/>
    <mergeCell ref="B49:C49"/>
    <mergeCell ref="A50:A52"/>
    <mergeCell ref="B51:B52"/>
  </mergeCells>
  <printOptions headings="false" gridLines="false" gridLinesSet="true" horizontalCentered="false" verticalCentered="false"/>
  <pageMargins left="0.157638888888889" right="0" top="0.984027777777778" bottom="0.984027777777778" header="0.511811023622047" footer="0.511811023622047"/>
  <pageSetup paperSize="9" scale="8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AI153"/>
  <sheetViews>
    <sheetView showFormulas="false" showGridLines="true" showRowColHeaders="true" showZeros="true" rightToLeft="false" tabSelected="false" showOutlineSymbols="true" defaultGridColor="true" view="normal" topLeftCell="A68" colorId="64" zoomScale="100" zoomScaleNormal="100" zoomScalePageLayoutView="100" workbookViewId="0">
      <selection pane="topLeft" activeCell="W61" activeCellId="0" sqref="W61"/>
    </sheetView>
  </sheetViews>
  <sheetFormatPr defaultColWidth="9.0546875" defaultRowHeight="13.2" customHeight="true" zeroHeight="false" outlineLevelRow="0" outlineLevelCol="0"/>
  <cols>
    <col collapsed="false" customWidth="true" hidden="false" outlineLevel="0" max="1" min="1" style="0" width="10.87"/>
    <col collapsed="false" customWidth="true" hidden="false" outlineLevel="0" max="2" min="2" style="0" width="8.1"/>
    <col collapsed="false" customWidth="true" hidden="false" outlineLevel="0" max="3" min="3" style="0" width="34.1"/>
    <col collapsed="false" customWidth="false" hidden="true" outlineLevel="0" max="11" min="4" style="0" width="9.1"/>
    <col collapsed="false" customWidth="true" hidden="true" outlineLevel="0" max="12" min="12" style="0" width="14.43"/>
    <col collapsed="false" customWidth="true" hidden="true" outlineLevel="0" max="14" min="13" style="0" width="14.66"/>
    <col collapsed="false" customWidth="true" hidden="true" outlineLevel="0" max="20" min="15" style="0" width="15.32"/>
    <col collapsed="false" customWidth="true" hidden="true" outlineLevel="0" max="21" min="21" style="0" width="13.87"/>
    <col collapsed="false" customWidth="true" hidden="false" outlineLevel="0" max="22" min="22" style="0" width="11.21"/>
    <col collapsed="false" customWidth="true" hidden="false" outlineLevel="0" max="23" min="23" style="215" width="13.99"/>
    <col collapsed="false" customWidth="true" hidden="false" outlineLevel="0" max="25" min="24" style="0" width="10.2"/>
    <col collapsed="false" customWidth="true" hidden="false" outlineLevel="0" max="26" min="26" style="0" width="12.43"/>
    <col collapsed="false" customWidth="true" hidden="false" outlineLevel="0" max="28" min="28" style="0" width="9.33"/>
  </cols>
  <sheetData>
    <row r="1" customFormat="false" ht="18" hidden="false" customHeight="false" outlineLevel="0" collapsed="false">
      <c r="A1" s="556" t="s">
        <v>333</v>
      </c>
      <c r="B1" s="556"/>
      <c r="C1" s="556"/>
      <c r="D1" s="556"/>
      <c r="E1" s="556"/>
      <c r="F1" s="556"/>
      <c r="G1" s="556"/>
      <c r="H1" s="556"/>
      <c r="I1" s="556"/>
      <c r="J1" s="556"/>
    </row>
    <row r="2" customFormat="false" ht="13.5" hidden="false" customHeight="true" outlineLevel="0" collapsed="false">
      <c r="A2" s="217" t="s">
        <v>128</v>
      </c>
      <c r="B2" s="557" t="s">
        <v>2</v>
      </c>
      <c r="C2" s="219" t="s">
        <v>129</v>
      </c>
      <c r="D2" s="6" t="s">
        <v>130</v>
      </c>
      <c r="E2" s="6" t="s">
        <v>131</v>
      </c>
      <c r="F2" s="6" t="s">
        <v>132</v>
      </c>
      <c r="G2" s="6" t="s">
        <v>133</v>
      </c>
      <c r="H2" s="6" t="s">
        <v>134</v>
      </c>
      <c r="I2" s="6" t="s">
        <v>9</v>
      </c>
      <c r="J2" s="6" t="s">
        <v>10</v>
      </c>
      <c r="K2" s="6" t="s">
        <v>11</v>
      </c>
      <c r="L2" s="6" t="s">
        <v>12</v>
      </c>
      <c r="M2" s="558" t="s">
        <v>334</v>
      </c>
      <c r="N2" s="558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335</v>
      </c>
      <c r="W2" s="220" t="s">
        <v>23</v>
      </c>
      <c r="X2" s="221" t="s">
        <v>24</v>
      </c>
      <c r="Y2" s="221"/>
      <c r="Z2" s="8" t="s">
        <v>25</v>
      </c>
      <c r="AB2" s="559"/>
      <c r="AC2" s="559"/>
      <c r="AD2" s="559"/>
      <c r="AE2" s="559"/>
      <c r="AF2" s="559"/>
      <c r="AG2" s="559"/>
      <c r="AH2" s="559"/>
      <c r="AI2" s="559"/>
    </row>
    <row r="3" customFormat="false" ht="30" hidden="false" customHeight="true" outlineLevel="0" collapsed="false">
      <c r="A3" s="217"/>
      <c r="B3" s="557"/>
      <c r="C3" s="219"/>
      <c r="D3" s="6"/>
      <c r="E3" s="6"/>
      <c r="F3" s="6"/>
      <c r="G3" s="6"/>
      <c r="H3" s="6"/>
      <c r="I3" s="6"/>
      <c r="J3" s="6"/>
      <c r="K3" s="6"/>
      <c r="L3" s="6"/>
      <c r="M3" s="558"/>
      <c r="N3" s="558"/>
      <c r="O3" s="6"/>
      <c r="P3" s="6"/>
      <c r="Q3" s="6"/>
      <c r="R3" s="6"/>
      <c r="S3" s="6"/>
      <c r="T3" s="6"/>
      <c r="U3" s="6"/>
      <c r="V3" s="6"/>
      <c r="W3" s="220"/>
      <c r="X3" s="222" t="s">
        <v>30</v>
      </c>
      <c r="Y3" s="223" t="s">
        <v>31</v>
      </c>
      <c r="Z3" s="8"/>
      <c r="AB3" s="559"/>
      <c r="AC3" s="559"/>
      <c r="AD3" s="559"/>
      <c r="AE3" s="559"/>
      <c r="AF3" s="559"/>
      <c r="AG3" s="559"/>
      <c r="AH3" s="559"/>
      <c r="AI3" s="559"/>
    </row>
    <row r="4" customFormat="false" ht="15" hidden="false" customHeight="false" outlineLevel="0" collapsed="false">
      <c r="A4" s="326" t="s">
        <v>135</v>
      </c>
      <c r="B4" s="155" t="s">
        <v>336</v>
      </c>
      <c r="C4" s="155"/>
      <c r="D4" s="560" t="n">
        <v>372735</v>
      </c>
      <c r="E4" s="560" t="n">
        <v>64629</v>
      </c>
      <c r="F4" s="560" t="n">
        <v>39833</v>
      </c>
      <c r="G4" s="560" t="n">
        <v>3383</v>
      </c>
      <c r="H4" s="560"/>
      <c r="I4" s="561" t="n">
        <v>18260</v>
      </c>
      <c r="J4" s="561" t="n">
        <v>0</v>
      </c>
      <c r="K4" s="561" t="n">
        <v>0</v>
      </c>
      <c r="L4" s="561" t="n">
        <v>0</v>
      </c>
      <c r="M4" s="561" t="n">
        <v>0</v>
      </c>
      <c r="N4" s="560" t="n">
        <v>6946.8</v>
      </c>
      <c r="O4" s="560" t="n">
        <v>10541.5</v>
      </c>
      <c r="P4" s="562" t="n">
        <v>23813.83</v>
      </c>
      <c r="Q4" s="562" t="n">
        <v>0</v>
      </c>
      <c r="R4" s="562" t="n">
        <v>27286.1</v>
      </c>
      <c r="S4" s="562" t="n">
        <v>9109</v>
      </c>
      <c r="T4" s="562" t="n">
        <v>0</v>
      </c>
      <c r="U4" s="562" t="n">
        <v>272756.4</v>
      </c>
      <c r="V4" s="560" t="n">
        <v>20930</v>
      </c>
      <c r="W4" s="560" t="n">
        <f aca="false">W5+W6+W8+W7</f>
        <v>0</v>
      </c>
      <c r="X4" s="560" t="n">
        <f aca="false">X5+X6+X8</f>
        <v>0</v>
      </c>
      <c r="Y4" s="560" t="n">
        <f aca="false">Y5+Y6+Y8</f>
        <v>0</v>
      </c>
      <c r="Z4" s="563" t="n">
        <f aca="false">Z5+Z6+Z8</f>
        <v>0</v>
      </c>
    </row>
    <row r="5" customFormat="false" ht="13.8" hidden="true" customHeight="false" outlineLevel="0" collapsed="false">
      <c r="A5" s="251"/>
      <c r="B5" s="564"/>
      <c r="C5" s="146"/>
      <c r="D5" s="78"/>
      <c r="E5" s="78"/>
      <c r="F5" s="78"/>
      <c r="G5" s="78"/>
      <c r="H5" s="116"/>
      <c r="I5" s="116"/>
      <c r="J5" s="116"/>
      <c r="K5" s="78"/>
      <c r="L5" s="78"/>
      <c r="M5" s="78"/>
      <c r="N5" s="78"/>
      <c r="O5" s="78"/>
      <c r="P5" s="77"/>
      <c r="Q5" s="77"/>
      <c r="R5" s="77"/>
      <c r="S5" s="77"/>
      <c r="T5" s="77"/>
      <c r="U5" s="77"/>
      <c r="V5" s="78"/>
      <c r="W5" s="117"/>
      <c r="X5" s="117"/>
      <c r="Y5" s="117"/>
      <c r="Z5" s="133"/>
    </row>
    <row r="6" customFormat="false" ht="13.8" hidden="true" customHeight="false" outlineLevel="0" collapsed="false">
      <c r="A6" s="251"/>
      <c r="B6" s="564"/>
      <c r="C6" s="146"/>
      <c r="D6" s="78"/>
      <c r="E6" s="78"/>
      <c r="F6" s="78"/>
      <c r="G6" s="78"/>
      <c r="H6" s="116"/>
      <c r="I6" s="116"/>
      <c r="J6" s="116"/>
      <c r="K6" s="78"/>
      <c r="L6" s="78"/>
      <c r="M6" s="78"/>
      <c r="N6" s="78"/>
      <c r="O6" s="78"/>
      <c r="P6" s="77"/>
      <c r="Q6" s="77"/>
      <c r="R6" s="77"/>
      <c r="S6" s="77"/>
      <c r="T6" s="77"/>
      <c r="U6" s="77"/>
      <c r="V6" s="78"/>
      <c r="W6" s="117"/>
      <c r="X6" s="117"/>
      <c r="Y6" s="117"/>
      <c r="Z6" s="133"/>
    </row>
    <row r="7" customFormat="false" ht="13.8" hidden="true" customHeight="false" outlineLevel="0" collapsed="false">
      <c r="A7" s="251"/>
      <c r="B7" s="564"/>
      <c r="C7" s="146"/>
      <c r="D7" s="78"/>
      <c r="E7" s="78"/>
      <c r="F7" s="78"/>
      <c r="G7" s="78"/>
      <c r="H7" s="116"/>
      <c r="I7" s="116"/>
      <c r="J7" s="116"/>
      <c r="K7" s="78"/>
      <c r="L7" s="78"/>
      <c r="M7" s="78"/>
      <c r="N7" s="78"/>
      <c r="O7" s="78"/>
      <c r="P7" s="77"/>
      <c r="Q7" s="77"/>
      <c r="R7" s="77"/>
      <c r="S7" s="77"/>
      <c r="T7" s="77"/>
      <c r="U7" s="77"/>
      <c r="V7" s="78"/>
      <c r="W7" s="117"/>
      <c r="X7" s="117"/>
      <c r="Y7" s="117"/>
      <c r="Z7" s="133"/>
    </row>
    <row r="8" customFormat="false" ht="13.8" hidden="true" customHeight="false" outlineLevel="0" collapsed="false">
      <c r="A8" s="251"/>
      <c r="B8" s="564"/>
      <c r="C8" s="146"/>
      <c r="D8" s="78"/>
      <c r="E8" s="78"/>
      <c r="F8" s="78"/>
      <c r="G8" s="78"/>
      <c r="H8" s="116"/>
      <c r="I8" s="116"/>
      <c r="J8" s="116"/>
      <c r="K8" s="78"/>
      <c r="L8" s="78"/>
      <c r="M8" s="78"/>
      <c r="N8" s="78"/>
      <c r="O8" s="78"/>
      <c r="P8" s="77"/>
      <c r="Q8" s="77"/>
      <c r="R8" s="77"/>
      <c r="S8" s="77"/>
      <c r="T8" s="77"/>
      <c r="U8" s="77"/>
      <c r="V8" s="78"/>
      <c r="W8" s="117"/>
      <c r="X8" s="147"/>
      <c r="Y8" s="147"/>
      <c r="Z8" s="552"/>
    </row>
    <row r="9" customFormat="false" ht="14.4" hidden="false" customHeight="false" outlineLevel="0" collapsed="false">
      <c r="A9" s="245" t="s">
        <v>157</v>
      </c>
      <c r="B9" s="18" t="s">
        <v>337</v>
      </c>
      <c r="C9" s="18"/>
      <c r="D9" s="278" t="n">
        <v>17958</v>
      </c>
      <c r="E9" s="278" t="n">
        <v>0</v>
      </c>
      <c r="F9" s="278" t="n">
        <v>19916</v>
      </c>
      <c r="G9" s="278" t="n">
        <v>18253</v>
      </c>
      <c r="H9" s="278" t="n">
        <v>16675</v>
      </c>
      <c r="I9" s="544" t="n">
        <v>3031</v>
      </c>
      <c r="J9" s="544" t="n">
        <v>0</v>
      </c>
      <c r="K9" s="137" t="n">
        <f aca="false">SUM(K10:K11)</f>
        <v>10398</v>
      </c>
      <c r="L9" s="137"/>
      <c r="M9" s="137" t="n">
        <f aca="false">SUM(M10:M11)</f>
        <v>0</v>
      </c>
      <c r="N9" s="137" t="n">
        <v>5666.4</v>
      </c>
      <c r="O9" s="137" t="n">
        <v>10703.82</v>
      </c>
      <c r="P9" s="138" t="n">
        <v>12513.86</v>
      </c>
      <c r="Q9" s="138" t="n">
        <v>14947.44</v>
      </c>
      <c r="R9" s="138" t="n">
        <v>13076.5</v>
      </c>
      <c r="S9" s="138" t="n">
        <v>5729.45</v>
      </c>
      <c r="T9" s="138" t="n">
        <v>0</v>
      </c>
      <c r="U9" s="138" t="n">
        <v>0</v>
      </c>
      <c r="V9" s="137"/>
      <c r="W9" s="137" t="n">
        <f aca="false">SUM(W10:W11)</f>
        <v>0</v>
      </c>
      <c r="X9" s="137" t="n">
        <f aca="false">SUM(X10:X11)</f>
        <v>0</v>
      </c>
      <c r="Y9" s="137" t="n">
        <f aca="false">SUM(Y10:Y11)</f>
        <v>7312</v>
      </c>
      <c r="Z9" s="140" t="n">
        <f aca="false">SUM(Z10:Z11)</f>
        <v>7312</v>
      </c>
    </row>
    <row r="10" customFormat="false" ht="13.2" hidden="false" customHeight="false" outlineLevel="0" collapsed="false">
      <c r="A10" s="251"/>
      <c r="B10" s="564"/>
      <c r="C10" s="94" t="s">
        <v>338</v>
      </c>
      <c r="D10" s="40"/>
      <c r="E10" s="40"/>
      <c r="F10" s="40"/>
      <c r="G10" s="40"/>
      <c r="H10" s="115"/>
      <c r="I10" s="115"/>
      <c r="J10" s="115"/>
      <c r="K10" s="40" t="n">
        <v>10398</v>
      </c>
      <c r="L10" s="40"/>
      <c r="M10" s="40"/>
      <c r="N10" s="40"/>
      <c r="O10" s="40"/>
      <c r="P10" s="39"/>
      <c r="Q10" s="39"/>
      <c r="R10" s="39"/>
      <c r="S10" s="39"/>
      <c r="T10" s="39"/>
      <c r="U10" s="39" t="n">
        <v>0</v>
      </c>
      <c r="V10" s="40"/>
      <c r="W10" s="95"/>
      <c r="X10" s="95"/>
      <c r="Y10" s="95" t="n">
        <v>1932</v>
      </c>
      <c r="Z10" s="565" t="n">
        <f aca="false">W10+X10+Y10</f>
        <v>1932</v>
      </c>
    </row>
    <row r="11" customFormat="false" ht="13.8" hidden="false" customHeight="false" outlineLevel="0" collapsed="false">
      <c r="A11" s="251"/>
      <c r="B11" s="564"/>
      <c r="C11" s="271" t="s">
        <v>339</v>
      </c>
      <c r="D11" s="143"/>
      <c r="E11" s="143"/>
      <c r="F11" s="143"/>
      <c r="G11" s="143"/>
      <c r="H11" s="141"/>
      <c r="I11" s="141"/>
      <c r="J11" s="141"/>
      <c r="K11" s="143"/>
      <c r="L11" s="143"/>
      <c r="M11" s="143"/>
      <c r="N11" s="143"/>
      <c r="O11" s="143"/>
      <c r="P11" s="142"/>
      <c r="Q11" s="142"/>
      <c r="R11" s="142"/>
      <c r="S11" s="142"/>
      <c r="T11" s="142"/>
      <c r="U11" s="142"/>
      <c r="V11" s="143"/>
      <c r="W11" s="117"/>
      <c r="X11" s="117"/>
      <c r="Y11" s="117" t="n">
        <v>5380</v>
      </c>
      <c r="Z11" s="133" t="n">
        <f aca="false">W11+X11+Y11</f>
        <v>5380</v>
      </c>
    </row>
    <row r="12" customFormat="false" ht="14.4" hidden="false" customHeight="false" outlineLevel="0" collapsed="false">
      <c r="A12" s="245" t="s">
        <v>167</v>
      </c>
      <c r="B12" s="18" t="s">
        <v>340</v>
      </c>
      <c r="C12" s="18"/>
      <c r="D12" s="278" t="n">
        <v>894211</v>
      </c>
      <c r="E12" s="278" t="n">
        <v>382958</v>
      </c>
      <c r="F12" s="278" t="n">
        <v>343590</v>
      </c>
      <c r="G12" s="278" t="n">
        <v>610914</v>
      </c>
      <c r="H12" s="278" t="n">
        <v>1718795</v>
      </c>
      <c r="I12" s="544" t="n">
        <v>495900</v>
      </c>
      <c r="J12" s="278" t="n">
        <v>421522</v>
      </c>
      <c r="K12" s="137" t="n">
        <f aca="false">SUM(K13:K29)</f>
        <v>2058954</v>
      </c>
      <c r="L12" s="137" t="n">
        <v>108548.12</v>
      </c>
      <c r="M12" s="138" t="n">
        <f aca="false">SUM(M13:M29)</f>
        <v>187078.06</v>
      </c>
      <c r="N12" s="137" t="n">
        <v>923357.06</v>
      </c>
      <c r="O12" s="137" t="n">
        <v>421573.23</v>
      </c>
      <c r="P12" s="138" t="n">
        <v>904828.37</v>
      </c>
      <c r="Q12" s="138" t="n">
        <v>1191812.55</v>
      </c>
      <c r="R12" s="138" t="n">
        <v>902832.48</v>
      </c>
      <c r="S12" s="138" t="n">
        <v>1324755.38</v>
      </c>
      <c r="T12" s="138" t="n">
        <v>85680.63</v>
      </c>
      <c r="U12" s="138" t="n">
        <v>88794.76</v>
      </c>
      <c r="V12" s="137" t="n">
        <v>156500</v>
      </c>
      <c r="W12" s="137" t="n">
        <f aca="false">SUM(W13:W29)</f>
        <v>60000</v>
      </c>
      <c r="X12" s="137" t="n">
        <f aca="false">SUM(X13:X29)</f>
        <v>0</v>
      </c>
      <c r="Y12" s="137" t="n">
        <f aca="false">SUM(Y13:Y29)</f>
        <v>32500</v>
      </c>
      <c r="Z12" s="140" t="n">
        <f aca="false">SUM(Z13:Z29)</f>
        <v>92500</v>
      </c>
    </row>
    <row r="13" customFormat="false" ht="13.8" hidden="false" customHeight="false" outlineLevel="0" collapsed="false">
      <c r="A13" s="566"/>
      <c r="B13" s="567"/>
      <c r="C13" s="146" t="s">
        <v>341</v>
      </c>
      <c r="D13" s="78"/>
      <c r="E13" s="78"/>
      <c r="F13" s="78"/>
      <c r="G13" s="78"/>
      <c r="H13" s="116"/>
      <c r="I13" s="116"/>
      <c r="J13" s="78"/>
      <c r="K13" s="78" t="n">
        <v>47371</v>
      </c>
      <c r="L13" s="78" t="n">
        <v>31209.2</v>
      </c>
      <c r="M13" s="77" t="n">
        <v>11397.78</v>
      </c>
      <c r="N13" s="78"/>
      <c r="O13" s="78"/>
      <c r="P13" s="77"/>
      <c r="Q13" s="77"/>
      <c r="R13" s="77"/>
      <c r="S13" s="77"/>
      <c r="T13" s="77" t="n">
        <v>75370.2</v>
      </c>
      <c r="U13" s="77"/>
      <c r="V13" s="78"/>
      <c r="W13" s="117" t="n">
        <v>60000</v>
      </c>
      <c r="X13" s="117"/>
      <c r="Y13" s="117" t="n">
        <v>32500</v>
      </c>
      <c r="Z13" s="133" t="n">
        <f aca="false">W13+X13+Y13</f>
        <v>92500</v>
      </c>
    </row>
    <row r="14" customFormat="false" ht="13.8" hidden="true" customHeight="false" outlineLevel="0" collapsed="false">
      <c r="A14" s="566"/>
      <c r="B14" s="567"/>
      <c r="C14" s="146"/>
      <c r="D14" s="78"/>
      <c r="E14" s="78"/>
      <c r="F14" s="78"/>
      <c r="G14" s="78"/>
      <c r="H14" s="116"/>
      <c r="I14" s="116"/>
      <c r="J14" s="78"/>
      <c r="K14" s="78"/>
      <c r="L14" s="78"/>
      <c r="M14" s="77"/>
      <c r="N14" s="78"/>
      <c r="O14" s="78"/>
      <c r="P14" s="77"/>
      <c r="Q14" s="77"/>
      <c r="R14" s="77"/>
      <c r="S14" s="77"/>
      <c r="T14" s="77"/>
      <c r="U14" s="77"/>
      <c r="V14" s="78"/>
      <c r="W14" s="117"/>
      <c r="X14" s="117"/>
      <c r="Y14" s="117"/>
      <c r="Z14" s="133"/>
    </row>
    <row r="15" customFormat="false" ht="13.8" hidden="true" customHeight="false" outlineLevel="0" collapsed="false">
      <c r="A15" s="566"/>
      <c r="B15" s="567"/>
      <c r="C15" s="96"/>
      <c r="D15" s="47"/>
      <c r="E15" s="47"/>
      <c r="F15" s="47"/>
      <c r="G15" s="47"/>
      <c r="H15" s="120"/>
      <c r="I15" s="120"/>
      <c r="J15" s="47"/>
      <c r="K15" s="47"/>
      <c r="L15" s="78"/>
      <c r="M15" s="77" t="n">
        <v>4562.8</v>
      </c>
      <c r="N15" s="78"/>
      <c r="O15" s="78"/>
      <c r="P15" s="77"/>
      <c r="Q15" s="77"/>
      <c r="R15" s="77"/>
      <c r="S15" s="77"/>
      <c r="T15" s="77"/>
      <c r="U15" s="77"/>
      <c r="V15" s="78"/>
      <c r="W15" s="117"/>
      <c r="X15" s="117"/>
      <c r="Y15" s="117"/>
      <c r="Z15" s="133"/>
    </row>
    <row r="16" customFormat="false" ht="13.8" hidden="true" customHeight="false" outlineLevel="0" collapsed="false">
      <c r="A16" s="566"/>
      <c r="B16" s="567"/>
      <c r="C16" s="99"/>
      <c r="D16" s="81"/>
      <c r="E16" s="81"/>
      <c r="F16" s="81"/>
      <c r="G16" s="81"/>
      <c r="H16" s="135"/>
      <c r="I16" s="135"/>
      <c r="J16" s="81"/>
      <c r="K16" s="81"/>
      <c r="L16" s="78"/>
      <c r="M16" s="77"/>
      <c r="N16" s="78"/>
      <c r="O16" s="78"/>
      <c r="P16" s="77"/>
      <c r="Q16" s="77"/>
      <c r="R16" s="77"/>
      <c r="S16" s="77"/>
      <c r="T16" s="77"/>
      <c r="U16" s="77"/>
      <c r="V16" s="78"/>
      <c r="W16" s="117"/>
      <c r="X16" s="117"/>
      <c r="Y16" s="117"/>
      <c r="Z16" s="133"/>
    </row>
    <row r="17" customFormat="false" ht="13.8" hidden="true" customHeight="false" outlineLevel="0" collapsed="false">
      <c r="A17" s="566"/>
      <c r="B17" s="567"/>
      <c r="C17" s="99"/>
      <c r="D17" s="81"/>
      <c r="E17" s="81"/>
      <c r="F17" s="81"/>
      <c r="G17" s="81"/>
      <c r="H17" s="135"/>
      <c r="I17" s="135"/>
      <c r="J17" s="81"/>
      <c r="K17" s="81" t="n">
        <v>282056</v>
      </c>
      <c r="L17" s="78"/>
      <c r="M17" s="195" t="n">
        <v>0</v>
      </c>
      <c r="N17" s="117"/>
      <c r="O17" s="117"/>
      <c r="P17" s="147"/>
      <c r="Q17" s="147"/>
      <c r="R17" s="147"/>
      <c r="S17" s="147"/>
      <c r="T17" s="147"/>
      <c r="U17" s="147"/>
      <c r="V17" s="117"/>
      <c r="W17" s="117"/>
      <c r="X17" s="117"/>
      <c r="Y17" s="117"/>
      <c r="Z17" s="133"/>
    </row>
    <row r="18" customFormat="false" ht="13.8" hidden="true" customHeight="false" outlineLevel="0" collapsed="false">
      <c r="A18" s="566"/>
      <c r="B18" s="567"/>
      <c r="C18" s="99"/>
      <c r="D18" s="47"/>
      <c r="E18" s="47"/>
      <c r="F18" s="47"/>
      <c r="G18" s="47"/>
      <c r="H18" s="120"/>
      <c r="I18" s="120"/>
      <c r="J18" s="47"/>
      <c r="K18" s="47" t="n">
        <v>881052</v>
      </c>
      <c r="L18" s="78" t="n">
        <v>70504.9</v>
      </c>
      <c r="M18" s="77"/>
      <c r="N18" s="78"/>
      <c r="O18" s="78"/>
      <c r="P18" s="77"/>
      <c r="Q18" s="77"/>
      <c r="R18" s="77"/>
      <c r="S18" s="77"/>
      <c r="T18" s="77"/>
      <c r="U18" s="77"/>
      <c r="V18" s="78"/>
      <c r="W18" s="117"/>
      <c r="X18" s="117"/>
      <c r="Y18" s="117"/>
      <c r="Z18" s="133"/>
    </row>
    <row r="19" customFormat="false" ht="13.8" hidden="true" customHeight="false" outlineLevel="0" collapsed="false">
      <c r="A19" s="566"/>
      <c r="B19" s="567"/>
      <c r="C19" s="96"/>
      <c r="D19" s="47"/>
      <c r="E19" s="47"/>
      <c r="F19" s="47"/>
      <c r="G19" s="47"/>
      <c r="H19" s="120"/>
      <c r="I19" s="120"/>
      <c r="J19" s="47"/>
      <c r="K19" s="47" t="n">
        <v>100004</v>
      </c>
      <c r="L19" s="78"/>
      <c r="M19" s="77" t="n">
        <v>13200</v>
      </c>
      <c r="N19" s="78"/>
      <c r="O19" s="78"/>
      <c r="P19" s="77"/>
      <c r="Q19" s="77"/>
      <c r="R19" s="77"/>
      <c r="S19" s="77"/>
      <c r="T19" s="77"/>
      <c r="U19" s="77"/>
      <c r="V19" s="78"/>
      <c r="W19" s="117"/>
      <c r="X19" s="117"/>
      <c r="Y19" s="117"/>
      <c r="Z19" s="133"/>
    </row>
    <row r="20" customFormat="false" ht="13.8" hidden="true" customHeight="false" outlineLevel="0" collapsed="false">
      <c r="A20" s="566"/>
      <c r="B20" s="567"/>
      <c r="C20" s="96"/>
      <c r="D20" s="47"/>
      <c r="E20" s="47"/>
      <c r="F20" s="47"/>
      <c r="G20" s="47"/>
      <c r="H20" s="120"/>
      <c r="I20" s="120"/>
      <c r="J20" s="47"/>
      <c r="K20" s="47" t="n">
        <v>0</v>
      </c>
      <c r="L20" s="78"/>
      <c r="M20" s="77"/>
      <c r="N20" s="78"/>
      <c r="O20" s="78"/>
      <c r="P20" s="77"/>
      <c r="Q20" s="77"/>
      <c r="R20" s="77"/>
      <c r="S20" s="77"/>
      <c r="T20" s="77" t="n">
        <v>10310.43</v>
      </c>
      <c r="U20" s="77"/>
      <c r="V20" s="78"/>
      <c r="W20" s="117"/>
      <c r="X20" s="117"/>
      <c r="Y20" s="117"/>
      <c r="Z20" s="133"/>
    </row>
    <row r="21" customFormat="false" ht="13.8" hidden="true" customHeight="false" outlineLevel="0" collapsed="false">
      <c r="A21" s="566"/>
      <c r="B21" s="567"/>
      <c r="C21" s="96" t="s">
        <v>342</v>
      </c>
      <c r="D21" s="47"/>
      <c r="E21" s="47"/>
      <c r="F21" s="47"/>
      <c r="G21" s="47"/>
      <c r="H21" s="120"/>
      <c r="I21" s="120"/>
      <c r="J21" s="47"/>
      <c r="K21" s="47"/>
      <c r="L21" s="78"/>
      <c r="M21" s="77" t="n">
        <v>144897.48</v>
      </c>
      <c r="N21" s="78"/>
      <c r="O21" s="78"/>
      <c r="P21" s="77"/>
      <c r="Q21" s="77"/>
      <c r="R21" s="77"/>
      <c r="S21" s="77"/>
      <c r="T21" s="77"/>
      <c r="U21" s="77"/>
      <c r="V21" s="78"/>
      <c r="W21" s="117"/>
      <c r="X21" s="117"/>
      <c r="Y21" s="117"/>
      <c r="Z21" s="133"/>
    </row>
    <row r="22" customFormat="false" ht="13.8" hidden="true" customHeight="false" outlineLevel="0" collapsed="false">
      <c r="A22" s="566"/>
      <c r="B22" s="567"/>
      <c r="C22" s="96" t="s">
        <v>343</v>
      </c>
      <c r="D22" s="47"/>
      <c r="E22" s="47"/>
      <c r="F22" s="47"/>
      <c r="G22" s="47"/>
      <c r="H22" s="120"/>
      <c r="I22" s="120"/>
      <c r="J22" s="47"/>
      <c r="K22" s="47"/>
      <c r="L22" s="78"/>
      <c r="M22" s="77"/>
      <c r="N22" s="78"/>
      <c r="O22" s="78"/>
      <c r="P22" s="77"/>
      <c r="Q22" s="77"/>
      <c r="R22" s="77"/>
      <c r="S22" s="77"/>
      <c r="T22" s="77"/>
      <c r="U22" s="77"/>
      <c r="V22" s="78"/>
      <c r="W22" s="117"/>
      <c r="X22" s="117"/>
      <c r="Y22" s="117"/>
      <c r="Z22" s="133"/>
    </row>
    <row r="23" customFormat="false" ht="13.8" hidden="true" customHeight="false" outlineLevel="0" collapsed="false">
      <c r="A23" s="566"/>
      <c r="B23" s="567"/>
      <c r="C23" s="96" t="s">
        <v>344</v>
      </c>
      <c r="D23" s="47"/>
      <c r="E23" s="47"/>
      <c r="F23" s="47"/>
      <c r="G23" s="47"/>
      <c r="H23" s="120"/>
      <c r="I23" s="120"/>
      <c r="J23" s="47"/>
      <c r="K23" s="47"/>
      <c r="L23" s="47"/>
      <c r="M23" s="46"/>
      <c r="N23" s="47"/>
      <c r="O23" s="47"/>
      <c r="P23" s="46"/>
      <c r="Q23" s="46"/>
      <c r="R23" s="46"/>
      <c r="S23" s="46"/>
      <c r="T23" s="46"/>
      <c r="U23" s="46"/>
      <c r="V23" s="47"/>
      <c r="W23" s="47"/>
      <c r="X23" s="97"/>
      <c r="Y23" s="97"/>
      <c r="Z23" s="134"/>
    </row>
    <row r="24" customFormat="false" ht="13.8" hidden="true" customHeight="false" outlineLevel="0" collapsed="false">
      <c r="A24" s="566"/>
      <c r="B24" s="567"/>
      <c r="C24" s="96" t="s">
        <v>345</v>
      </c>
      <c r="D24" s="47"/>
      <c r="E24" s="47"/>
      <c r="F24" s="47"/>
      <c r="G24" s="47"/>
      <c r="H24" s="120"/>
      <c r="I24" s="120"/>
      <c r="J24" s="47"/>
      <c r="K24" s="47"/>
      <c r="L24" s="47"/>
      <c r="M24" s="46"/>
      <c r="N24" s="47"/>
      <c r="O24" s="47"/>
      <c r="P24" s="46"/>
      <c r="Q24" s="46"/>
      <c r="R24" s="46"/>
      <c r="S24" s="46"/>
      <c r="T24" s="46"/>
      <c r="U24" s="46"/>
      <c r="V24" s="47"/>
      <c r="W24" s="97"/>
      <c r="X24" s="97"/>
      <c r="Y24" s="97"/>
      <c r="Z24" s="134"/>
    </row>
    <row r="25" customFormat="false" ht="13.8" hidden="true" customHeight="false" outlineLevel="0" collapsed="false">
      <c r="A25" s="566"/>
      <c r="B25" s="567"/>
      <c r="C25" s="96" t="s">
        <v>346</v>
      </c>
      <c r="D25" s="47"/>
      <c r="E25" s="47"/>
      <c r="F25" s="47"/>
      <c r="G25" s="47"/>
      <c r="H25" s="120"/>
      <c r="I25" s="120"/>
      <c r="J25" s="47"/>
      <c r="K25" s="47"/>
      <c r="L25" s="47"/>
      <c r="M25" s="46" t="n">
        <v>1500</v>
      </c>
      <c r="N25" s="47"/>
      <c r="O25" s="47"/>
      <c r="P25" s="46"/>
      <c r="Q25" s="46"/>
      <c r="R25" s="46"/>
      <c r="S25" s="46"/>
      <c r="T25" s="46"/>
      <c r="U25" s="46"/>
      <c r="V25" s="47"/>
      <c r="W25" s="97"/>
      <c r="X25" s="97"/>
      <c r="Y25" s="97"/>
      <c r="Z25" s="134"/>
    </row>
    <row r="26" customFormat="false" ht="13.8" hidden="true" customHeight="false" outlineLevel="0" collapsed="false">
      <c r="A26" s="566"/>
      <c r="B26" s="567"/>
      <c r="C26" s="96" t="s">
        <v>347</v>
      </c>
      <c r="D26" s="47"/>
      <c r="E26" s="47"/>
      <c r="F26" s="47"/>
      <c r="G26" s="47"/>
      <c r="H26" s="120"/>
      <c r="I26" s="120"/>
      <c r="J26" s="47"/>
      <c r="K26" s="47"/>
      <c r="L26" s="47"/>
      <c r="M26" s="46"/>
      <c r="N26" s="47"/>
      <c r="O26" s="47"/>
      <c r="P26" s="46"/>
      <c r="Q26" s="46"/>
      <c r="R26" s="46"/>
      <c r="S26" s="46"/>
      <c r="T26" s="46"/>
      <c r="U26" s="46"/>
      <c r="V26" s="47"/>
      <c r="W26" s="97"/>
      <c r="X26" s="117"/>
      <c r="Y26" s="117"/>
      <c r="Z26" s="133"/>
    </row>
    <row r="27" customFormat="false" ht="13.8" hidden="true" customHeight="false" outlineLevel="0" collapsed="false">
      <c r="A27" s="566"/>
      <c r="B27" s="567"/>
      <c r="C27" s="96" t="s">
        <v>348</v>
      </c>
      <c r="D27" s="47"/>
      <c r="E27" s="47"/>
      <c r="F27" s="47"/>
      <c r="G27" s="47"/>
      <c r="H27" s="120"/>
      <c r="I27" s="120"/>
      <c r="J27" s="47"/>
      <c r="K27" s="47"/>
      <c r="L27" s="47"/>
      <c r="M27" s="46"/>
      <c r="N27" s="47"/>
      <c r="O27" s="47"/>
      <c r="P27" s="46"/>
      <c r="Q27" s="46"/>
      <c r="R27" s="46"/>
      <c r="S27" s="46"/>
      <c r="T27" s="46"/>
      <c r="U27" s="46"/>
      <c r="V27" s="47"/>
      <c r="W27" s="97"/>
      <c r="X27" s="117"/>
      <c r="Y27" s="117"/>
      <c r="Z27" s="133"/>
    </row>
    <row r="28" customFormat="false" ht="13.8" hidden="true" customHeight="false" outlineLevel="0" collapsed="false">
      <c r="A28" s="566"/>
      <c r="B28" s="567"/>
      <c r="C28" s="96" t="s">
        <v>345</v>
      </c>
      <c r="D28" s="47"/>
      <c r="E28" s="47"/>
      <c r="F28" s="47"/>
      <c r="G28" s="47"/>
      <c r="H28" s="120"/>
      <c r="I28" s="120"/>
      <c r="J28" s="47"/>
      <c r="K28" s="47"/>
      <c r="L28" s="47"/>
      <c r="M28" s="46"/>
      <c r="N28" s="47"/>
      <c r="O28" s="47"/>
      <c r="P28" s="46"/>
      <c r="Q28" s="46"/>
      <c r="R28" s="46"/>
      <c r="S28" s="46"/>
      <c r="T28" s="46"/>
      <c r="U28" s="46"/>
      <c r="V28" s="47"/>
      <c r="W28" s="97"/>
      <c r="X28" s="117"/>
      <c r="Y28" s="117"/>
      <c r="Z28" s="133"/>
    </row>
    <row r="29" customFormat="false" ht="13.8" hidden="true" customHeight="false" outlineLevel="0" collapsed="false">
      <c r="A29" s="566"/>
      <c r="B29" s="567"/>
      <c r="C29" s="271" t="s">
        <v>349</v>
      </c>
      <c r="D29" s="143"/>
      <c r="E29" s="143"/>
      <c r="F29" s="143"/>
      <c r="G29" s="143"/>
      <c r="H29" s="141"/>
      <c r="I29" s="141"/>
      <c r="J29" s="143"/>
      <c r="K29" s="143" t="n">
        <v>748471</v>
      </c>
      <c r="L29" s="143"/>
      <c r="M29" s="142" t="n">
        <v>11520</v>
      </c>
      <c r="N29" s="143"/>
      <c r="O29" s="143"/>
      <c r="P29" s="142"/>
      <c r="Q29" s="142"/>
      <c r="R29" s="142"/>
      <c r="S29" s="142"/>
      <c r="T29" s="142"/>
      <c r="U29" s="142"/>
      <c r="V29" s="143"/>
      <c r="W29" s="117"/>
      <c r="X29" s="117"/>
      <c r="Y29" s="117"/>
      <c r="Z29" s="133"/>
    </row>
    <row r="30" customFormat="false" ht="14.4" hidden="false" customHeight="false" outlineLevel="0" collapsed="false">
      <c r="A30" s="568" t="s">
        <v>171</v>
      </c>
      <c r="B30" s="18" t="s">
        <v>350</v>
      </c>
      <c r="C30" s="18"/>
      <c r="D30" s="278" t="n">
        <v>154053</v>
      </c>
      <c r="E30" s="278" t="n">
        <v>194317</v>
      </c>
      <c r="F30" s="278" t="n">
        <v>340238</v>
      </c>
      <c r="G30" s="278" t="n">
        <v>484191</v>
      </c>
      <c r="H30" s="278" t="n">
        <v>181309</v>
      </c>
      <c r="I30" s="544" t="n">
        <v>33695</v>
      </c>
      <c r="J30" s="278" t="n">
        <v>79908</v>
      </c>
      <c r="K30" s="137" t="n">
        <f aca="false">SUM(K31:K50)</f>
        <v>0</v>
      </c>
      <c r="L30" s="137" t="n">
        <f aca="false">SUM(L31:L50)</f>
        <v>46588.56</v>
      </c>
      <c r="M30" s="138" t="n">
        <f aca="false">SUM(M31:M46)</f>
        <v>71880.01</v>
      </c>
      <c r="N30" s="137" t="n">
        <v>206988.84</v>
      </c>
      <c r="O30" s="137" t="n">
        <v>350387.77</v>
      </c>
      <c r="P30" s="138" t="n">
        <v>405936.13</v>
      </c>
      <c r="Q30" s="138" t="n">
        <v>500251.96</v>
      </c>
      <c r="R30" s="138" t="n">
        <v>456247.63</v>
      </c>
      <c r="S30" s="138" t="n">
        <v>149635.12</v>
      </c>
      <c r="T30" s="138" t="n">
        <v>446723.64</v>
      </c>
      <c r="U30" s="138" t="n">
        <v>1006208.23</v>
      </c>
      <c r="V30" s="137" t="n">
        <v>340353</v>
      </c>
      <c r="W30" s="137" t="n">
        <f aca="false">SUM(W31:W50)</f>
        <v>2530108</v>
      </c>
      <c r="X30" s="137" t="n">
        <f aca="false">SUM(X31:X46)</f>
        <v>0</v>
      </c>
      <c r="Y30" s="137" t="n">
        <f aca="false">SUM(Y31:Y46)</f>
        <v>0</v>
      </c>
      <c r="Z30" s="140" t="n">
        <f aca="false">SUM(Z31:Z46)</f>
        <v>2530108</v>
      </c>
    </row>
    <row r="31" customFormat="false" ht="13.2" hidden="true" customHeight="false" outlineLevel="0" collapsed="false">
      <c r="A31" s="569"/>
      <c r="B31" s="570"/>
      <c r="C31" s="96" t="s">
        <v>351</v>
      </c>
      <c r="D31" s="47"/>
      <c r="E31" s="47"/>
      <c r="F31" s="47"/>
      <c r="G31" s="47"/>
      <c r="H31" s="120"/>
      <c r="I31" s="571"/>
      <c r="J31" s="572"/>
      <c r="K31" s="47"/>
      <c r="L31" s="78" t="n">
        <v>23757.12</v>
      </c>
      <c r="M31" s="77"/>
      <c r="N31" s="78"/>
      <c r="O31" s="78"/>
      <c r="P31" s="77"/>
      <c r="Q31" s="77"/>
      <c r="R31" s="77"/>
      <c r="S31" s="77"/>
      <c r="T31" s="77"/>
      <c r="U31" s="77"/>
      <c r="V31" s="78"/>
      <c r="W31" s="117"/>
      <c r="X31" s="117"/>
      <c r="Y31" s="117"/>
      <c r="Z31" s="133"/>
    </row>
    <row r="32" customFormat="false" ht="13.2" hidden="true" customHeight="false" outlineLevel="0" collapsed="false">
      <c r="A32" s="569"/>
      <c r="B32" s="570"/>
      <c r="C32" s="96" t="s">
        <v>352</v>
      </c>
      <c r="D32" s="47"/>
      <c r="E32" s="47"/>
      <c r="F32" s="47"/>
      <c r="G32" s="47"/>
      <c r="H32" s="120"/>
      <c r="I32" s="571"/>
      <c r="J32" s="572"/>
      <c r="K32" s="47"/>
      <c r="L32" s="78"/>
      <c r="M32" s="77"/>
      <c r="N32" s="78"/>
      <c r="O32" s="78"/>
      <c r="P32" s="77"/>
      <c r="Q32" s="77"/>
      <c r="R32" s="77"/>
      <c r="S32" s="77"/>
      <c r="T32" s="77"/>
      <c r="U32" s="77"/>
      <c r="V32" s="78"/>
      <c r="W32" s="117"/>
      <c r="X32" s="117"/>
      <c r="Y32" s="117"/>
      <c r="Z32" s="133"/>
    </row>
    <row r="33" customFormat="false" ht="13.2" hidden="true" customHeight="false" outlineLevel="0" collapsed="false">
      <c r="A33" s="569"/>
      <c r="B33" s="570"/>
      <c r="C33" s="96" t="s">
        <v>353</v>
      </c>
      <c r="D33" s="47"/>
      <c r="E33" s="47"/>
      <c r="F33" s="47"/>
      <c r="G33" s="47"/>
      <c r="H33" s="120"/>
      <c r="I33" s="571"/>
      <c r="J33" s="572"/>
      <c r="K33" s="47"/>
      <c r="L33" s="78"/>
      <c r="M33" s="77"/>
      <c r="N33" s="78"/>
      <c r="O33" s="78"/>
      <c r="P33" s="77"/>
      <c r="Q33" s="77"/>
      <c r="R33" s="77"/>
      <c r="S33" s="77"/>
      <c r="T33" s="77"/>
      <c r="U33" s="77"/>
      <c r="V33" s="78"/>
      <c r="W33" s="117"/>
      <c r="X33" s="117"/>
      <c r="Y33" s="117"/>
      <c r="Z33" s="133"/>
    </row>
    <row r="34" customFormat="false" ht="13.2" hidden="true" customHeight="false" outlineLevel="0" collapsed="false">
      <c r="A34" s="569"/>
      <c r="B34" s="570"/>
      <c r="C34" s="96" t="s">
        <v>354</v>
      </c>
      <c r="D34" s="47"/>
      <c r="E34" s="47"/>
      <c r="F34" s="47"/>
      <c r="G34" s="47"/>
      <c r="H34" s="120"/>
      <c r="I34" s="571"/>
      <c r="J34" s="572"/>
      <c r="K34" s="47"/>
      <c r="L34" s="78"/>
      <c r="M34" s="77"/>
      <c r="N34" s="78"/>
      <c r="O34" s="78"/>
      <c r="P34" s="77"/>
      <c r="Q34" s="77"/>
      <c r="R34" s="77"/>
      <c r="S34" s="77"/>
      <c r="T34" s="77"/>
      <c r="U34" s="77"/>
      <c r="V34" s="78"/>
      <c r="W34" s="117"/>
      <c r="X34" s="117"/>
      <c r="Y34" s="117"/>
      <c r="Z34" s="133"/>
    </row>
    <row r="35" customFormat="false" ht="13.2" hidden="true" customHeight="false" outlineLevel="0" collapsed="false">
      <c r="A35" s="569"/>
      <c r="B35" s="570"/>
      <c r="C35" s="96" t="s">
        <v>355</v>
      </c>
      <c r="D35" s="47"/>
      <c r="E35" s="47"/>
      <c r="F35" s="47"/>
      <c r="G35" s="47"/>
      <c r="H35" s="120"/>
      <c r="I35" s="571"/>
      <c r="J35" s="572"/>
      <c r="K35" s="47"/>
      <c r="L35" s="78"/>
      <c r="M35" s="77"/>
      <c r="N35" s="78"/>
      <c r="O35" s="78"/>
      <c r="P35" s="77"/>
      <c r="Q35" s="77"/>
      <c r="R35" s="77"/>
      <c r="S35" s="77"/>
      <c r="T35" s="77"/>
      <c r="U35" s="77"/>
      <c r="V35" s="78"/>
      <c r="W35" s="117"/>
      <c r="X35" s="117"/>
      <c r="Y35" s="117"/>
      <c r="Z35" s="133"/>
    </row>
    <row r="36" customFormat="false" ht="13.2" hidden="true" customHeight="false" outlineLevel="0" collapsed="false">
      <c r="A36" s="569"/>
      <c r="B36" s="570"/>
      <c r="C36" s="96" t="s">
        <v>123</v>
      </c>
      <c r="D36" s="47"/>
      <c r="E36" s="47"/>
      <c r="F36" s="47"/>
      <c r="G36" s="47"/>
      <c r="H36" s="120"/>
      <c r="I36" s="571"/>
      <c r="J36" s="572"/>
      <c r="K36" s="47"/>
      <c r="L36" s="78"/>
      <c r="M36" s="77"/>
      <c r="N36" s="78"/>
      <c r="O36" s="78"/>
      <c r="P36" s="77"/>
      <c r="Q36" s="77"/>
      <c r="R36" s="77"/>
      <c r="S36" s="77"/>
      <c r="T36" s="77"/>
      <c r="U36" s="77"/>
      <c r="V36" s="78"/>
      <c r="W36" s="117"/>
      <c r="X36" s="117"/>
      <c r="Y36" s="117"/>
      <c r="Z36" s="133"/>
    </row>
    <row r="37" customFormat="false" ht="13.2" hidden="false" customHeight="false" outlineLevel="0" collapsed="false">
      <c r="A37" s="573"/>
      <c r="B37" s="574"/>
      <c r="C37" s="96" t="s">
        <v>318</v>
      </c>
      <c r="D37" s="47"/>
      <c r="E37" s="47"/>
      <c r="F37" s="47"/>
      <c r="G37" s="47"/>
      <c r="H37" s="120"/>
      <c r="I37" s="571"/>
      <c r="J37" s="572"/>
      <c r="K37" s="47"/>
      <c r="L37" s="78"/>
      <c r="M37" s="77"/>
      <c r="N37" s="78"/>
      <c r="O37" s="78"/>
      <c r="P37" s="77"/>
      <c r="Q37" s="77"/>
      <c r="R37" s="77"/>
      <c r="S37" s="77"/>
      <c r="T37" s="77"/>
      <c r="U37" s="77"/>
      <c r="V37" s="78"/>
      <c r="W37" s="117" t="n">
        <v>1156659</v>
      </c>
      <c r="X37" s="117"/>
      <c r="Y37" s="117"/>
      <c r="Z37" s="133" t="n">
        <f aca="false">W37+X37+Y37</f>
        <v>1156659</v>
      </c>
    </row>
    <row r="38" customFormat="false" ht="13.2" hidden="false" customHeight="false" outlineLevel="0" collapsed="false">
      <c r="A38" s="573"/>
      <c r="B38" s="574"/>
      <c r="C38" s="96" t="s">
        <v>318</v>
      </c>
      <c r="D38" s="47"/>
      <c r="E38" s="47"/>
      <c r="F38" s="47"/>
      <c r="G38" s="47"/>
      <c r="H38" s="120"/>
      <c r="I38" s="571"/>
      <c r="J38" s="572"/>
      <c r="K38" s="47"/>
      <c r="L38" s="78"/>
      <c r="M38" s="77"/>
      <c r="N38" s="78"/>
      <c r="O38" s="78"/>
      <c r="P38" s="77"/>
      <c r="Q38" s="77"/>
      <c r="R38" s="77"/>
      <c r="S38" s="77"/>
      <c r="T38" s="77"/>
      <c r="U38" s="77"/>
      <c r="V38" s="78"/>
      <c r="W38" s="117" t="n">
        <v>30504</v>
      </c>
      <c r="X38" s="117"/>
      <c r="Y38" s="117"/>
      <c r="Z38" s="133" t="n">
        <f aca="false">W38+X38+Y38</f>
        <v>30504</v>
      </c>
    </row>
    <row r="39" customFormat="false" ht="12.75" hidden="false" customHeight="true" outlineLevel="0" collapsed="false">
      <c r="A39" s="573"/>
      <c r="B39" s="574"/>
      <c r="C39" s="96" t="s">
        <v>319</v>
      </c>
      <c r="D39" s="47"/>
      <c r="E39" s="47"/>
      <c r="F39" s="47"/>
      <c r="G39" s="47"/>
      <c r="H39" s="120"/>
      <c r="I39" s="571"/>
      <c r="J39" s="572"/>
      <c r="K39" s="47"/>
      <c r="L39" s="78"/>
      <c r="M39" s="77"/>
      <c r="N39" s="78"/>
      <c r="O39" s="78"/>
      <c r="P39" s="77"/>
      <c r="Q39" s="77"/>
      <c r="R39" s="77"/>
      <c r="S39" s="77"/>
      <c r="T39" s="77"/>
      <c r="U39" s="77"/>
      <c r="V39" s="78"/>
      <c r="W39" s="117" t="n">
        <v>690167</v>
      </c>
      <c r="X39" s="117"/>
      <c r="Y39" s="117"/>
      <c r="Z39" s="133" t="n">
        <f aca="false">W39+X39+Y39</f>
        <v>690167</v>
      </c>
    </row>
    <row r="40" customFormat="false" ht="12.75" hidden="false" customHeight="true" outlineLevel="0" collapsed="false">
      <c r="A40" s="573"/>
      <c r="B40" s="574"/>
      <c r="C40" s="96" t="s">
        <v>320</v>
      </c>
      <c r="D40" s="47"/>
      <c r="E40" s="47"/>
      <c r="F40" s="47"/>
      <c r="G40" s="47"/>
      <c r="H40" s="120"/>
      <c r="I40" s="571"/>
      <c r="J40" s="572"/>
      <c r="K40" s="47"/>
      <c r="L40" s="78"/>
      <c r="M40" s="77"/>
      <c r="N40" s="78"/>
      <c r="O40" s="78"/>
      <c r="P40" s="77"/>
      <c r="Q40" s="77"/>
      <c r="R40" s="77"/>
      <c r="S40" s="77"/>
      <c r="T40" s="77"/>
      <c r="U40" s="77"/>
      <c r="V40" s="78"/>
      <c r="W40" s="117" t="n">
        <v>18450</v>
      </c>
      <c r="X40" s="117"/>
      <c r="Y40" s="117"/>
      <c r="Z40" s="133" t="n">
        <f aca="false">W40+X40+Y40</f>
        <v>18450</v>
      </c>
    </row>
    <row r="41" customFormat="false" ht="12.75" hidden="false" customHeight="true" outlineLevel="0" collapsed="false">
      <c r="A41" s="573"/>
      <c r="B41" s="574"/>
      <c r="C41" s="96" t="s">
        <v>321</v>
      </c>
      <c r="D41" s="47"/>
      <c r="E41" s="47"/>
      <c r="F41" s="47"/>
      <c r="G41" s="47"/>
      <c r="H41" s="120"/>
      <c r="I41" s="571"/>
      <c r="J41" s="572"/>
      <c r="K41" s="47"/>
      <c r="L41" s="78"/>
      <c r="M41" s="77"/>
      <c r="N41" s="78"/>
      <c r="O41" s="78"/>
      <c r="P41" s="77"/>
      <c r="Q41" s="77"/>
      <c r="R41" s="77"/>
      <c r="S41" s="77"/>
      <c r="T41" s="77"/>
      <c r="U41" s="77"/>
      <c r="V41" s="78"/>
      <c r="W41" s="117" t="n">
        <v>579962</v>
      </c>
      <c r="X41" s="117"/>
      <c r="Y41" s="117"/>
      <c r="Z41" s="133" t="n">
        <f aca="false">W41+X41+Y41</f>
        <v>579962</v>
      </c>
    </row>
    <row r="42" customFormat="false" ht="12.75" hidden="false" customHeight="true" outlineLevel="0" collapsed="false">
      <c r="A42" s="573"/>
      <c r="B42" s="574"/>
      <c r="C42" s="96" t="s">
        <v>356</v>
      </c>
      <c r="D42" s="81"/>
      <c r="E42" s="81"/>
      <c r="F42" s="81"/>
      <c r="G42" s="81"/>
      <c r="H42" s="135"/>
      <c r="I42" s="575"/>
      <c r="J42" s="576"/>
      <c r="K42" s="81"/>
      <c r="L42" s="81"/>
      <c r="M42" s="77" t="n">
        <v>2200</v>
      </c>
      <c r="N42" s="78"/>
      <c r="O42" s="78"/>
      <c r="P42" s="77"/>
      <c r="Q42" s="77"/>
      <c r="R42" s="77"/>
      <c r="S42" s="77"/>
      <c r="T42" s="77"/>
      <c r="U42" s="77"/>
      <c r="V42" s="78"/>
      <c r="W42" s="117" t="n">
        <v>54366</v>
      </c>
      <c r="X42" s="117"/>
      <c r="Y42" s="117"/>
      <c r="Z42" s="133" t="n">
        <f aca="false">W42+X42+Y42</f>
        <v>54366</v>
      </c>
    </row>
    <row r="43" customFormat="false" ht="12.75" hidden="true" customHeight="true" outlineLevel="0" collapsed="false">
      <c r="A43" s="573"/>
      <c r="B43" s="574"/>
      <c r="C43" s="96"/>
      <c r="D43" s="81"/>
      <c r="E43" s="81"/>
      <c r="F43" s="81"/>
      <c r="G43" s="81"/>
      <c r="H43" s="135"/>
      <c r="I43" s="575"/>
      <c r="J43" s="576"/>
      <c r="K43" s="81"/>
      <c r="L43" s="81"/>
      <c r="M43" s="77" t="n">
        <v>28928.71</v>
      </c>
      <c r="N43" s="78"/>
      <c r="O43" s="78"/>
      <c r="P43" s="77"/>
      <c r="Q43" s="77"/>
      <c r="R43" s="77"/>
      <c r="S43" s="77"/>
      <c r="T43" s="77"/>
      <c r="U43" s="77"/>
      <c r="V43" s="78"/>
      <c r="W43" s="117"/>
      <c r="X43" s="117"/>
      <c r="Y43" s="117"/>
      <c r="Z43" s="133" t="n">
        <f aca="false">W43+X43+Y43</f>
        <v>0</v>
      </c>
    </row>
    <row r="44" customFormat="false" ht="12.75" hidden="true" customHeight="true" outlineLevel="0" collapsed="false">
      <c r="A44" s="573"/>
      <c r="B44" s="574"/>
      <c r="C44" s="96"/>
      <c r="D44" s="81"/>
      <c r="E44" s="81"/>
      <c r="F44" s="81"/>
      <c r="G44" s="81"/>
      <c r="H44" s="135"/>
      <c r="I44" s="575"/>
      <c r="J44" s="576"/>
      <c r="K44" s="81"/>
      <c r="L44" s="81"/>
      <c r="M44" s="46" t="n">
        <v>19756.98</v>
      </c>
      <c r="N44" s="78"/>
      <c r="O44" s="78"/>
      <c r="P44" s="77"/>
      <c r="Q44" s="77"/>
      <c r="R44" s="77"/>
      <c r="S44" s="77"/>
      <c r="T44" s="77"/>
      <c r="U44" s="77"/>
      <c r="V44" s="78"/>
      <c r="W44" s="117"/>
      <c r="X44" s="117"/>
      <c r="Y44" s="117"/>
      <c r="Z44" s="133" t="n">
        <f aca="false">W44+X44+Y44</f>
        <v>0</v>
      </c>
    </row>
    <row r="45" customFormat="false" ht="12.75" hidden="true" customHeight="true" outlineLevel="0" collapsed="false">
      <c r="A45" s="573"/>
      <c r="B45" s="574"/>
      <c r="C45" s="96"/>
      <c r="D45" s="81"/>
      <c r="E45" s="81"/>
      <c r="F45" s="81"/>
      <c r="G45" s="81"/>
      <c r="H45" s="135"/>
      <c r="I45" s="575"/>
      <c r="J45" s="576"/>
      <c r="K45" s="81"/>
      <c r="L45" s="81"/>
      <c r="M45" s="46" t="n">
        <v>20994.32</v>
      </c>
      <c r="N45" s="78"/>
      <c r="O45" s="78"/>
      <c r="P45" s="77"/>
      <c r="Q45" s="77"/>
      <c r="R45" s="77"/>
      <c r="S45" s="77"/>
      <c r="T45" s="77"/>
      <c r="U45" s="77"/>
      <c r="V45" s="78"/>
      <c r="W45" s="117"/>
      <c r="X45" s="117"/>
      <c r="Y45" s="117"/>
      <c r="Z45" s="133" t="n">
        <f aca="false">W45+X45+Y45</f>
        <v>0</v>
      </c>
    </row>
    <row r="46" customFormat="false" ht="12.75" hidden="true" customHeight="true" outlineLevel="0" collapsed="false">
      <c r="A46" s="573"/>
      <c r="B46" s="574"/>
      <c r="C46" s="96"/>
      <c r="D46" s="81"/>
      <c r="E46" s="81"/>
      <c r="F46" s="81"/>
      <c r="G46" s="81"/>
      <c r="H46" s="135"/>
      <c r="I46" s="575"/>
      <c r="J46" s="576"/>
      <c r="K46" s="81"/>
      <c r="L46" s="81" t="n">
        <v>22831.44</v>
      </c>
      <c r="M46" s="47" t="n">
        <v>0</v>
      </c>
      <c r="N46" s="78"/>
      <c r="O46" s="78"/>
      <c r="P46" s="77"/>
      <c r="Q46" s="77"/>
      <c r="R46" s="77"/>
      <c r="S46" s="77"/>
      <c r="T46" s="77"/>
      <c r="U46" s="77"/>
      <c r="V46" s="78"/>
      <c r="W46" s="117"/>
      <c r="X46" s="117"/>
      <c r="Y46" s="117"/>
      <c r="Z46" s="133" t="n">
        <f aca="false">W46+X46+Y46</f>
        <v>0</v>
      </c>
    </row>
    <row r="47" customFormat="false" ht="12.75" hidden="true" customHeight="true" outlineLevel="0" collapsed="false">
      <c r="A47" s="573"/>
      <c r="B47" s="574"/>
      <c r="C47" s="96"/>
      <c r="D47" s="81"/>
      <c r="E47" s="81"/>
      <c r="F47" s="81"/>
      <c r="G47" s="81"/>
      <c r="H47" s="135"/>
      <c r="I47" s="575"/>
      <c r="J47" s="576"/>
      <c r="K47" s="81"/>
      <c r="L47" s="81"/>
      <c r="M47" s="47"/>
      <c r="N47" s="78"/>
      <c r="O47" s="78"/>
      <c r="P47" s="77"/>
      <c r="Q47" s="77"/>
      <c r="R47" s="77"/>
      <c r="S47" s="77"/>
      <c r="T47" s="77"/>
      <c r="U47" s="77"/>
      <c r="V47" s="78"/>
      <c r="W47" s="117"/>
      <c r="X47" s="117"/>
      <c r="Y47" s="117"/>
      <c r="Z47" s="133" t="n">
        <f aca="false">W47+X47+Y47</f>
        <v>0</v>
      </c>
    </row>
    <row r="48" customFormat="false" ht="12.75" hidden="true" customHeight="true" outlineLevel="0" collapsed="false">
      <c r="A48" s="573"/>
      <c r="B48" s="574"/>
      <c r="C48" s="96"/>
      <c r="D48" s="81"/>
      <c r="E48" s="81"/>
      <c r="F48" s="81"/>
      <c r="G48" s="81"/>
      <c r="H48" s="135"/>
      <c r="I48" s="575"/>
      <c r="J48" s="576"/>
      <c r="K48" s="81"/>
      <c r="L48" s="81"/>
      <c r="M48" s="81"/>
      <c r="N48" s="47"/>
      <c r="O48" s="97"/>
      <c r="P48" s="147"/>
      <c r="Q48" s="147"/>
      <c r="R48" s="147"/>
      <c r="S48" s="147"/>
      <c r="T48" s="147"/>
      <c r="U48" s="147"/>
      <c r="V48" s="117"/>
      <c r="W48" s="117"/>
      <c r="X48" s="117"/>
      <c r="Y48" s="117"/>
      <c r="Z48" s="133" t="n">
        <f aca="false">W48+X48+Y48</f>
        <v>0</v>
      </c>
    </row>
    <row r="49" customFormat="false" ht="13.2" hidden="true" customHeight="false" outlineLevel="0" collapsed="false">
      <c r="A49" s="573"/>
      <c r="B49" s="574"/>
      <c r="C49" s="96"/>
      <c r="D49" s="81"/>
      <c r="E49" s="81"/>
      <c r="F49" s="81"/>
      <c r="G49" s="81"/>
      <c r="H49" s="135"/>
      <c r="I49" s="575"/>
      <c r="J49" s="576"/>
      <c r="K49" s="81"/>
      <c r="L49" s="81"/>
      <c r="M49" s="81"/>
      <c r="N49" s="47"/>
      <c r="O49" s="97"/>
      <c r="P49" s="147"/>
      <c r="Q49" s="147"/>
      <c r="R49" s="147"/>
      <c r="S49" s="147"/>
      <c r="T49" s="147"/>
      <c r="U49" s="147"/>
      <c r="V49" s="117"/>
      <c r="W49" s="117"/>
      <c r="X49" s="117"/>
      <c r="Y49" s="117"/>
      <c r="Z49" s="133" t="n">
        <f aca="false">W49+X49+Y49</f>
        <v>0</v>
      </c>
    </row>
    <row r="50" customFormat="false" ht="13.8" hidden="true" customHeight="false" outlineLevel="0" collapsed="false">
      <c r="A50" s="569"/>
      <c r="B50" s="570"/>
      <c r="C50" s="96"/>
      <c r="D50" s="81"/>
      <c r="E50" s="81"/>
      <c r="F50" s="81"/>
      <c r="G50" s="81"/>
      <c r="H50" s="135"/>
      <c r="I50" s="575"/>
      <c r="J50" s="576"/>
      <c r="K50" s="81"/>
      <c r="L50" s="81"/>
      <c r="M50" s="54"/>
      <c r="N50" s="54"/>
      <c r="O50" s="124"/>
      <c r="P50" s="408"/>
      <c r="Q50" s="408"/>
      <c r="R50" s="408"/>
      <c r="S50" s="408"/>
      <c r="T50" s="408"/>
      <c r="U50" s="408"/>
      <c r="V50" s="292"/>
      <c r="W50" s="117"/>
      <c r="X50" s="117"/>
      <c r="Y50" s="117"/>
      <c r="Z50" s="133" t="n">
        <f aca="false">W50+X50+Y50</f>
        <v>0</v>
      </c>
    </row>
    <row r="51" customFormat="false" ht="14.4" hidden="false" customHeight="false" outlineLevel="0" collapsed="false">
      <c r="A51" s="577" t="s">
        <v>192</v>
      </c>
      <c r="B51" s="18" t="s">
        <v>357</v>
      </c>
      <c r="C51" s="18"/>
      <c r="D51" s="578" t="n">
        <v>80894</v>
      </c>
      <c r="E51" s="278" t="n">
        <v>8298</v>
      </c>
      <c r="F51" s="278" t="n">
        <v>71666</v>
      </c>
      <c r="G51" s="278" t="n">
        <v>1330064</v>
      </c>
      <c r="H51" s="278" t="n">
        <v>2147096</v>
      </c>
      <c r="I51" s="544" t="n">
        <v>8121</v>
      </c>
      <c r="J51" s="278" t="n">
        <v>93729</v>
      </c>
      <c r="K51" s="137" t="n">
        <f aca="false">SUM(K52:K57)</f>
        <v>28919</v>
      </c>
      <c r="L51" s="137" t="n">
        <f aca="false">SUM(L52:L57)</f>
        <v>0</v>
      </c>
      <c r="M51" s="138" t="n">
        <f aca="false">SUM(M52:M57)</f>
        <v>69453.41</v>
      </c>
      <c r="N51" s="137" t="n">
        <v>5501</v>
      </c>
      <c r="O51" s="137" t="n">
        <v>396374.4</v>
      </c>
      <c r="P51" s="138" t="n">
        <v>215644.72</v>
      </c>
      <c r="Q51" s="138" t="n">
        <v>36876</v>
      </c>
      <c r="R51" s="138" t="n">
        <v>13188</v>
      </c>
      <c r="S51" s="138" t="n">
        <v>86260</v>
      </c>
      <c r="T51" s="138"/>
      <c r="U51" s="138" t="n">
        <v>41573.75</v>
      </c>
      <c r="V51" s="137" t="n">
        <v>82660</v>
      </c>
      <c r="W51" s="137" t="n">
        <f aca="false">SUM(W52:W57)</f>
        <v>0</v>
      </c>
      <c r="X51" s="137" t="n">
        <f aca="false">SUM(X52:X57)</f>
        <v>0</v>
      </c>
      <c r="Y51" s="137" t="n">
        <f aca="false">SUM(Y52:Y57)</f>
        <v>0</v>
      </c>
      <c r="Z51" s="140" t="n">
        <f aca="false">SUM(Z52:Z57)</f>
        <v>0</v>
      </c>
    </row>
    <row r="52" customFormat="false" ht="13.8" hidden="false" customHeight="false" outlineLevel="0" collapsed="false">
      <c r="A52" s="579"/>
      <c r="B52" s="580"/>
      <c r="C52" s="94"/>
      <c r="D52" s="40"/>
      <c r="E52" s="40"/>
      <c r="F52" s="40"/>
      <c r="G52" s="40"/>
      <c r="H52" s="115"/>
      <c r="I52" s="581"/>
      <c r="J52" s="582"/>
      <c r="K52" s="40" t="n">
        <v>28919</v>
      </c>
      <c r="L52" s="78"/>
      <c r="M52" s="77"/>
      <c r="N52" s="78"/>
      <c r="O52" s="78"/>
      <c r="P52" s="77"/>
      <c r="Q52" s="77"/>
      <c r="R52" s="77"/>
      <c r="S52" s="77"/>
      <c r="T52" s="77"/>
      <c r="U52" s="77"/>
      <c r="V52" s="78"/>
      <c r="W52" s="117"/>
      <c r="X52" s="117"/>
      <c r="Y52" s="117"/>
      <c r="Z52" s="133" t="n">
        <f aca="false">W52+X52+Y52</f>
        <v>0</v>
      </c>
    </row>
    <row r="53" customFormat="false" ht="13.8" hidden="true" customHeight="false" outlineLevel="0" collapsed="false">
      <c r="A53" s="569"/>
      <c r="B53" s="570"/>
      <c r="C53" s="146" t="s">
        <v>358</v>
      </c>
      <c r="D53" s="78"/>
      <c r="E53" s="78"/>
      <c r="F53" s="78"/>
      <c r="G53" s="78"/>
      <c r="H53" s="116"/>
      <c r="I53" s="583"/>
      <c r="J53" s="584"/>
      <c r="K53" s="78"/>
      <c r="L53" s="78"/>
      <c r="M53" s="77" t="n">
        <v>69453.41</v>
      </c>
      <c r="N53" s="78"/>
      <c r="O53" s="78"/>
      <c r="P53" s="77"/>
      <c r="Q53" s="77"/>
      <c r="R53" s="77"/>
      <c r="S53" s="77"/>
      <c r="T53" s="77"/>
      <c r="U53" s="77"/>
      <c r="V53" s="78"/>
      <c r="W53" s="117"/>
      <c r="X53" s="117"/>
      <c r="Y53" s="117"/>
      <c r="Z53" s="133"/>
    </row>
    <row r="54" customFormat="false" ht="13.8" hidden="true" customHeight="false" outlineLevel="0" collapsed="false">
      <c r="A54" s="569"/>
      <c r="B54" s="570"/>
      <c r="C54" s="96" t="s">
        <v>109</v>
      </c>
      <c r="D54" s="78"/>
      <c r="E54" s="78"/>
      <c r="F54" s="78"/>
      <c r="G54" s="78"/>
      <c r="H54" s="116"/>
      <c r="I54" s="583"/>
      <c r="J54" s="584"/>
      <c r="K54" s="78"/>
      <c r="L54" s="78"/>
      <c r="M54" s="78"/>
      <c r="N54" s="78"/>
      <c r="O54" s="78"/>
      <c r="P54" s="77"/>
      <c r="Q54" s="77"/>
      <c r="R54" s="77"/>
      <c r="S54" s="77"/>
      <c r="T54" s="77"/>
      <c r="U54" s="77"/>
      <c r="V54" s="78"/>
      <c r="W54" s="117"/>
      <c r="X54" s="117"/>
      <c r="Y54" s="117"/>
      <c r="Z54" s="133"/>
    </row>
    <row r="55" customFormat="false" ht="13.8" hidden="true" customHeight="false" outlineLevel="0" collapsed="false">
      <c r="A55" s="569"/>
      <c r="B55" s="570"/>
      <c r="C55" s="96" t="s">
        <v>359</v>
      </c>
      <c r="D55" s="47"/>
      <c r="E55" s="47"/>
      <c r="F55" s="47"/>
      <c r="G55" s="47"/>
      <c r="H55" s="120"/>
      <c r="I55" s="571"/>
      <c r="J55" s="572"/>
      <c r="K55" s="47"/>
      <c r="L55" s="47"/>
      <c r="M55" s="47"/>
      <c r="N55" s="47"/>
      <c r="O55" s="47"/>
      <c r="P55" s="46"/>
      <c r="Q55" s="46"/>
      <c r="R55" s="46"/>
      <c r="S55" s="46"/>
      <c r="T55" s="46"/>
      <c r="U55" s="46"/>
      <c r="V55" s="47"/>
      <c r="W55" s="97"/>
      <c r="X55" s="97"/>
      <c r="Y55" s="97"/>
      <c r="Z55" s="134"/>
    </row>
    <row r="56" customFormat="false" ht="13.8" hidden="true" customHeight="false" outlineLevel="0" collapsed="false">
      <c r="A56" s="569"/>
      <c r="B56" s="570"/>
      <c r="C56" s="96" t="s">
        <v>360</v>
      </c>
      <c r="D56" s="47"/>
      <c r="E56" s="47"/>
      <c r="F56" s="47"/>
      <c r="G56" s="47"/>
      <c r="H56" s="120"/>
      <c r="I56" s="571"/>
      <c r="J56" s="572"/>
      <c r="K56" s="47"/>
      <c r="L56" s="47"/>
      <c r="M56" s="47"/>
      <c r="N56" s="47"/>
      <c r="O56" s="47"/>
      <c r="P56" s="46"/>
      <c r="Q56" s="46"/>
      <c r="R56" s="46"/>
      <c r="S56" s="46"/>
      <c r="T56" s="46"/>
      <c r="U56" s="46"/>
      <c r="V56" s="47"/>
      <c r="W56" s="97"/>
      <c r="X56" s="97"/>
      <c r="Y56" s="97"/>
      <c r="Z56" s="134"/>
    </row>
    <row r="57" customFormat="false" ht="13.8" hidden="true" customHeight="false" outlineLevel="0" collapsed="false">
      <c r="A57" s="585"/>
      <c r="B57" s="586"/>
      <c r="C57" s="146" t="s">
        <v>361</v>
      </c>
      <c r="D57" s="143"/>
      <c r="E57" s="143"/>
      <c r="F57" s="143"/>
      <c r="G57" s="143"/>
      <c r="H57" s="141"/>
      <c r="I57" s="587"/>
      <c r="J57" s="588"/>
      <c r="K57" s="152"/>
      <c r="L57" s="143"/>
      <c r="M57" s="143"/>
      <c r="N57" s="143"/>
      <c r="O57" s="143"/>
      <c r="P57" s="142"/>
      <c r="Q57" s="142"/>
      <c r="R57" s="142"/>
      <c r="S57" s="142"/>
      <c r="T57" s="142"/>
      <c r="U57" s="142"/>
      <c r="V57" s="143"/>
      <c r="W57" s="292"/>
      <c r="X57" s="292"/>
      <c r="Y57" s="292"/>
      <c r="Z57" s="144"/>
    </row>
    <row r="58" customFormat="false" ht="14.4" hidden="true" customHeight="false" outlineLevel="0" collapsed="false">
      <c r="A58" s="589" t="s">
        <v>204</v>
      </c>
      <c r="B58" s="18" t="s">
        <v>362</v>
      </c>
      <c r="C58" s="18"/>
      <c r="D58" s="590"/>
      <c r="E58" s="590"/>
      <c r="F58" s="590"/>
      <c r="G58" s="590"/>
      <c r="H58" s="591" t="n">
        <v>182399</v>
      </c>
      <c r="I58" s="591"/>
      <c r="J58" s="592"/>
      <c r="K58" s="63"/>
      <c r="L58" s="63"/>
      <c r="M58" s="63"/>
      <c r="N58" s="63"/>
      <c r="O58" s="63"/>
      <c r="P58" s="139"/>
      <c r="Q58" s="139"/>
      <c r="R58" s="139"/>
      <c r="S58" s="139"/>
      <c r="T58" s="139"/>
      <c r="U58" s="139"/>
      <c r="V58" s="63"/>
      <c r="W58" s="137"/>
      <c r="X58" s="137"/>
      <c r="Y58" s="137"/>
      <c r="Z58" s="140"/>
    </row>
    <row r="59" customFormat="false" ht="13.8" hidden="true" customHeight="false" outlineLevel="0" collapsed="false">
      <c r="A59" s="569"/>
      <c r="B59" s="570"/>
      <c r="C59" s="141"/>
      <c r="D59" s="143"/>
      <c r="E59" s="143"/>
      <c r="F59" s="143"/>
      <c r="G59" s="143"/>
      <c r="H59" s="141"/>
      <c r="I59" s="587"/>
      <c r="J59" s="588"/>
      <c r="K59" s="143"/>
      <c r="L59" s="143"/>
      <c r="M59" s="143"/>
      <c r="N59" s="143"/>
      <c r="O59" s="143"/>
      <c r="P59" s="142"/>
      <c r="Q59" s="142"/>
      <c r="R59" s="142"/>
      <c r="S59" s="142"/>
      <c r="T59" s="142"/>
      <c r="U59" s="142"/>
      <c r="V59" s="143"/>
      <c r="W59" s="292"/>
      <c r="X59" s="292"/>
      <c r="Y59" s="292"/>
      <c r="Z59" s="144"/>
    </row>
    <row r="60" customFormat="false" ht="14.4" hidden="false" customHeight="false" outlineLevel="0" collapsed="false">
      <c r="A60" s="245" t="s">
        <v>206</v>
      </c>
      <c r="B60" s="18" t="s">
        <v>207</v>
      </c>
      <c r="C60" s="18"/>
      <c r="D60" s="247" t="n">
        <v>0</v>
      </c>
      <c r="E60" s="247" t="n">
        <v>0</v>
      </c>
      <c r="F60" s="247" t="n">
        <v>6639</v>
      </c>
      <c r="G60" s="247" t="n">
        <v>113606</v>
      </c>
      <c r="H60" s="247" t="n">
        <v>254005</v>
      </c>
      <c r="I60" s="349" t="n">
        <v>2699311</v>
      </c>
      <c r="J60" s="247" t="n">
        <v>3603230</v>
      </c>
      <c r="K60" s="137" t="n">
        <f aca="false">SUM(K67)</f>
        <v>1781346</v>
      </c>
      <c r="L60" s="137" t="n">
        <f aca="false">SUM(L61:L67)</f>
        <v>11891.04</v>
      </c>
      <c r="M60" s="138" t="n">
        <f aca="false">SUM(M61:M67)</f>
        <v>1099.52</v>
      </c>
      <c r="N60" s="137" t="n">
        <v>9688.17</v>
      </c>
      <c r="O60" s="137" t="n">
        <v>125008.29</v>
      </c>
      <c r="P60" s="138" t="n">
        <v>30038.8</v>
      </c>
      <c r="Q60" s="138" t="n">
        <v>3055</v>
      </c>
      <c r="R60" s="593" t="n">
        <v>14350.8</v>
      </c>
      <c r="S60" s="139" t="n">
        <v>5554</v>
      </c>
      <c r="T60" s="139"/>
      <c r="U60" s="139"/>
      <c r="V60" s="63"/>
      <c r="W60" s="137" t="n">
        <f aca="false">SUM(W61:W67)</f>
        <v>0</v>
      </c>
      <c r="X60" s="137" t="n">
        <f aca="false">X64</f>
        <v>0</v>
      </c>
      <c r="Y60" s="137" t="n">
        <f aca="false">Y64</f>
        <v>0</v>
      </c>
      <c r="Z60" s="140" t="n">
        <f aca="false">Z64</f>
        <v>0</v>
      </c>
    </row>
    <row r="61" customFormat="false" ht="14.4" hidden="false" customHeight="false" outlineLevel="0" collapsed="false">
      <c r="A61" s="273"/>
      <c r="B61" s="594"/>
      <c r="C61" s="595" t="s">
        <v>220</v>
      </c>
      <c r="D61" s="596"/>
      <c r="E61" s="596"/>
      <c r="F61" s="596"/>
      <c r="G61" s="596"/>
      <c r="H61" s="595"/>
      <c r="I61" s="597"/>
      <c r="J61" s="598"/>
      <c r="K61" s="410"/>
      <c r="L61" s="37" t="n">
        <v>11891.04</v>
      </c>
      <c r="M61" s="254" t="n">
        <v>1099.52</v>
      </c>
      <c r="N61" s="254"/>
      <c r="O61" s="254"/>
      <c r="P61" s="254"/>
      <c r="Q61" s="254"/>
      <c r="R61" s="254"/>
      <c r="S61" s="254"/>
      <c r="T61" s="254"/>
      <c r="U61" s="254"/>
      <c r="V61" s="254"/>
      <c r="W61" s="37"/>
      <c r="X61" s="599"/>
      <c r="Y61" s="599"/>
      <c r="Z61" s="600"/>
    </row>
    <row r="62" customFormat="false" ht="14.4" hidden="true" customHeight="false" outlineLevel="0" collapsed="false">
      <c r="A62" s="273"/>
      <c r="B62" s="594"/>
      <c r="C62" s="601" t="s">
        <v>363</v>
      </c>
      <c r="D62" s="602"/>
      <c r="E62" s="602"/>
      <c r="F62" s="602"/>
      <c r="G62" s="602"/>
      <c r="H62" s="601"/>
      <c r="I62" s="603"/>
      <c r="J62" s="604"/>
      <c r="K62" s="414"/>
      <c r="L62" s="174"/>
      <c r="M62" s="341"/>
      <c r="N62" s="341"/>
      <c r="O62" s="174"/>
      <c r="P62" s="341"/>
      <c r="Q62" s="341"/>
      <c r="R62" s="341"/>
      <c r="S62" s="341"/>
      <c r="T62" s="341"/>
      <c r="U62" s="341"/>
      <c r="V62" s="174"/>
      <c r="W62" s="174"/>
      <c r="X62" s="605"/>
      <c r="Y62" s="605"/>
      <c r="Z62" s="606"/>
    </row>
    <row r="63" customFormat="false" ht="14.4" hidden="true" customHeight="false" outlineLevel="0" collapsed="false">
      <c r="A63" s="273"/>
      <c r="B63" s="594"/>
      <c r="C63" s="601" t="s">
        <v>364</v>
      </c>
      <c r="D63" s="602"/>
      <c r="E63" s="602"/>
      <c r="F63" s="602"/>
      <c r="G63" s="602"/>
      <c r="H63" s="601"/>
      <c r="I63" s="603"/>
      <c r="J63" s="604"/>
      <c r="K63" s="414"/>
      <c r="L63" s="414"/>
      <c r="M63" s="607"/>
      <c r="N63" s="174"/>
      <c r="O63" s="607"/>
      <c r="P63" s="608"/>
      <c r="Q63" s="608"/>
      <c r="R63" s="608"/>
      <c r="S63" s="608"/>
      <c r="T63" s="608"/>
      <c r="U63" s="608"/>
      <c r="V63" s="607"/>
      <c r="W63" s="174"/>
      <c r="X63" s="607"/>
      <c r="Y63" s="607"/>
      <c r="Z63" s="609"/>
    </row>
    <row r="64" customFormat="false" ht="14.4" hidden="true" customHeight="false" outlineLevel="0" collapsed="false">
      <c r="A64" s="273"/>
      <c r="B64" s="594"/>
      <c r="C64" s="601" t="s">
        <v>220</v>
      </c>
      <c r="D64" s="602"/>
      <c r="E64" s="602"/>
      <c r="F64" s="602"/>
      <c r="G64" s="602"/>
      <c r="H64" s="601"/>
      <c r="I64" s="603"/>
      <c r="J64" s="604"/>
      <c r="K64" s="414"/>
      <c r="L64" s="414"/>
      <c r="M64" s="414"/>
      <c r="N64" s="605"/>
      <c r="O64" s="174"/>
      <c r="P64" s="341"/>
      <c r="Q64" s="341"/>
      <c r="R64" s="341"/>
      <c r="S64" s="341"/>
      <c r="T64" s="341"/>
      <c r="U64" s="341"/>
      <c r="V64" s="174"/>
      <c r="W64" s="174"/>
      <c r="X64" s="605"/>
      <c r="Y64" s="605"/>
      <c r="Z64" s="606"/>
    </row>
    <row r="65" customFormat="false" ht="14.4" hidden="true" customHeight="false" outlineLevel="0" collapsed="false">
      <c r="A65" s="273"/>
      <c r="B65" s="594"/>
      <c r="C65" s="610" t="s">
        <v>211</v>
      </c>
      <c r="D65" s="611"/>
      <c r="E65" s="611"/>
      <c r="F65" s="611"/>
      <c r="G65" s="611"/>
      <c r="H65" s="610"/>
      <c r="I65" s="612"/>
      <c r="J65" s="613"/>
      <c r="K65" s="614"/>
      <c r="L65" s="614"/>
      <c r="M65" s="614"/>
      <c r="N65" s="614"/>
      <c r="O65" s="614"/>
      <c r="P65" s="615"/>
      <c r="Q65" s="615"/>
      <c r="R65" s="615"/>
      <c r="S65" s="615"/>
      <c r="T65" s="615"/>
      <c r="U65" s="615"/>
      <c r="V65" s="614"/>
      <c r="W65" s="616"/>
      <c r="X65" s="614"/>
      <c r="Y65" s="614"/>
      <c r="Z65" s="617"/>
    </row>
    <row r="66" customFormat="false" ht="14.4" hidden="true" customHeight="false" outlineLevel="0" collapsed="false">
      <c r="A66" s="273"/>
      <c r="B66" s="594"/>
      <c r="C66" s="610" t="s">
        <v>212</v>
      </c>
      <c r="D66" s="611"/>
      <c r="E66" s="611"/>
      <c r="F66" s="611"/>
      <c r="G66" s="611"/>
      <c r="H66" s="610"/>
      <c r="I66" s="612"/>
      <c r="J66" s="613"/>
      <c r="K66" s="614"/>
      <c r="L66" s="614"/>
      <c r="M66" s="614"/>
      <c r="N66" s="614"/>
      <c r="O66" s="614"/>
      <c r="P66" s="615"/>
      <c r="Q66" s="615"/>
      <c r="R66" s="615"/>
      <c r="S66" s="615"/>
      <c r="T66" s="615"/>
      <c r="U66" s="615"/>
      <c r="V66" s="614"/>
      <c r="W66" s="616"/>
      <c r="X66" s="614"/>
      <c r="Y66" s="614"/>
      <c r="Z66" s="617"/>
    </row>
    <row r="67" customFormat="false" ht="13.8" hidden="true" customHeight="false" outlineLevel="0" collapsed="false">
      <c r="A67" s="273"/>
      <c r="B67" s="594"/>
      <c r="C67" s="98" t="s">
        <v>365</v>
      </c>
      <c r="D67" s="54"/>
      <c r="E67" s="54"/>
      <c r="F67" s="54"/>
      <c r="G67" s="54"/>
      <c r="H67" s="123"/>
      <c r="I67" s="618"/>
      <c r="J67" s="619"/>
      <c r="K67" s="54" t="n">
        <v>1781346</v>
      </c>
      <c r="L67" s="152"/>
      <c r="M67" s="152"/>
      <c r="N67" s="152"/>
      <c r="O67" s="152"/>
      <c r="P67" s="151"/>
      <c r="Q67" s="151"/>
      <c r="R67" s="151"/>
      <c r="S67" s="151"/>
      <c r="T67" s="151"/>
      <c r="U67" s="151"/>
      <c r="V67" s="152"/>
      <c r="W67" s="242"/>
      <c r="X67" s="242"/>
      <c r="Y67" s="242"/>
      <c r="Z67" s="620"/>
    </row>
    <row r="68" customFormat="false" ht="14.4" hidden="false" customHeight="false" outlineLevel="0" collapsed="false">
      <c r="A68" s="568" t="s">
        <v>226</v>
      </c>
      <c r="B68" s="18" t="s">
        <v>227</v>
      </c>
      <c r="C68" s="18"/>
      <c r="D68" s="278" t="n">
        <v>38040</v>
      </c>
      <c r="E68" s="278" t="n">
        <v>144792</v>
      </c>
      <c r="F68" s="278" t="n">
        <v>36414</v>
      </c>
      <c r="G68" s="278" t="n">
        <v>3228</v>
      </c>
      <c r="H68" s="278" t="n">
        <v>15058</v>
      </c>
      <c r="I68" s="591"/>
      <c r="J68" s="592"/>
      <c r="K68" s="63" t="n">
        <f aca="false">SUM(K69:K71)</f>
        <v>5000</v>
      </c>
      <c r="L68" s="63" t="n">
        <f aca="false">SUM(L69:L71)</f>
        <v>35480.8</v>
      </c>
      <c r="M68" s="139" t="n">
        <f aca="false">SUM(M69:M71)</f>
        <v>555131.6</v>
      </c>
      <c r="N68" s="63" t="n">
        <v>10197.6</v>
      </c>
      <c r="O68" s="63" t="n">
        <v>323.6</v>
      </c>
      <c r="P68" s="139" t="n">
        <v>16171.27</v>
      </c>
      <c r="Q68" s="139" t="n">
        <v>27465.02</v>
      </c>
      <c r="R68" s="139" t="n">
        <v>153985</v>
      </c>
      <c r="S68" s="139" t="n">
        <v>22014.41</v>
      </c>
      <c r="T68" s="139" t="n">
        <v>11409.12</v>
      </c>
      <c r="U68" s="139"/>
      <c r="V68" s="63" t="n">
        <v>44500</v>
      </c>
      <c r="W68" s="137" t="n">
        <f aca="false">W69+W70+W71</f>
        <v>13325</v>
      </c>
      <c r="X68" s="137"/>
      <c r="Y68" s="137"/>
      <c r="Z68" s="140" t="n">
        <f aca="false">Z69+Z70+Z71</f>
        <v>13325</v>
      </c>
    </row>
    <row r="69" customFormat="false" ht="14.4" hidden="false" customHeight="false" outlineLevel="0" collapsed="false">
      <c r="A69" s="273"/>
      <c r="B69" s="621"/>
      <c r="C69" s="94" t="s">
        <v>366</v>
      </c>
      <c r="D69" s="40"/>
      <c r="E69" s="40"/>
      <c r="F69" s="40"/>
      <c r="G69" s="40"/>
      <c r="H69" s="115"/>
      <c r="I69" s="581"/>
      <c r="J69" s="582"/>
      <c r="K69" s="622" t="n">
        <v>5000</v>
      </c>
      <c r="L69" s="622" t="n">
        <v>20503.12</v>
      </c>
      <c r="M69" s="623"/>
      <c r="N69" s="622"/>
      <c r="O69" s="622"/>
      <c r="P69" s="623"/>
      <c r="Q69" s="623"/>
      <c r="R69" s="623"/>
      <c r="S69" s="623"/>
      <c r="T69" s="623"/>
      <c r="U69" s="623"/>
      <c r="V69" s="622"/>
      <c r="W69" s="95" t="n">
        <v>13325</v>
      </c>
      <c r="X69" s="624"/>
      <c r="Y69" s="624"/>
      <c r="Z69" s="625" t="n">
        <f aca="false">W69+X69+Y69</f>
        <v>13325</v>
      </c>
    </row>
    <row r="70" customFormat="false" ht="14.4" hidden="true" customHeight="false" outlineLevel="0" collapsed="false">
      <c r="A70" s="273"/>
      <c r="B70" s="621"/>
      <c r="C70" s="146"/>
      <c r="D70" s="143"/>
      <c r="E70" s="143"/>
      <c r="F70" s="143"/>
      <c r="G70" s="143"/>
      <c r="H70" s="141"/>
      <c r="I70" s="587"/>
      <c r="J70" s="588"/>
      <c r="K70" s="626"/>
      <c r="L70" s="627"/>
      <c r="M70" s="628" t="n">
        <v>555131.6</v>
      </c>
      <c r="N70" s="627"/>
      <c r="O70" s="627"/>
      <c r="P70" s="627"/>
      <c r="Q70" s="628"/>
      <c r="R70" s="628"/>
      <c r="S70" s="628"/>
      <c r="T70" s="628"/>
      <c r="U70" s="628" t="n">
        <v>0</v>
      </c>
      <c r="V70" s="627"/>
      <c r="W70" s="629"/>
      <c r="X70" s="629"/>
      <c r="Y70" s="629"/>
      <c r="Z70" s="630"/>
    </row>
    <row r="71" customFormat="false" ht="13.8" hidden="true" customHeight="false" outlineLevel="0" collapsed="false">
      <c r="A71" s="273"/>
      <c r="B71" s="621"/>
      <c r="C71" s="96"/>
      <c r="D71" s="143"/>
      <c r="E71" s="143"/>
      <c r="F71" s="143"/>
      <c r="G71" s="143"/>
      <c r="H71" s="141"/>
      <c r="I71" s="587"/>
      <c r="J71" s="588"/>
      <c r="K71" s="143"/>
      <c r="L71" s="143" t="n">
        <v>14977.68</v>
      </c>
      <c r="M71" s="142"/>
      <c r="N71" s="143"/>
      <c r="O71" s="143"/>
      <c r="P71" s="143"/>
      <c r="Q71" s="142"/>
      <c r="R71" s="142"/>
      <c r="S71" s="142"/>
      <c r="T71" s="142"/>
      <c r="U71" s="142" t="n">
        <v>0</v>
      </c>
      <c r="V71" s="143"/>
      <c r="W71" s="292"/>
      <c r="X71" s="292"/>
      <c r="Y71" s="292"/>
      <c r="Z71" s="144"/>
    </row>
    <row r="72" customFormat="false" ht="14.4" hidden="false" customHeight="false" outlineLevel="0" collapsed="false">
      <c r="A72" s="568" t="s">
        <v>230</v>
      </c>
      <c r="B72" s="18" t="s">
        <v>231</v>
      </c>
      <c r="C72" s="18"/>
      <c r="D72" s="278" t="n">
        <v>326960</v>
      </c>
      <c r="E72" s="278" t="n">
        <v>144858</v>
      </c>
      <c r="F72" s="278" t="n">
        <v>123880</v>
      </c>
      <c r="G72" s="278" t="n">
        <v>20761</v>
      </c>
      <c r="H72" s="278" t="n">
        <v>158221</v>
      </c>
      <c r="I72" s="544" t="n">
        <v>92051</v>
      </c>
      <c r="J72" s="278" t="n">
        <v>68225</v>
      </c>
      <c r="K72" s="137" t="n">
        <f aca="false">SUM(K73:K96)</f>
        <v>8566</v>
      </c>
      <c r="L72" s="137" t="n">
        <f aca="false">SUM(L73:L96)</f>
        <v>1305435.64</v>
      </c>
      <c r="M72" s="138" t="n">
        <f aca="false">SUM(M73:M96)</f>
        <v>139207.66</v>
      </c>
      <c r="N72" s="137" t="n">
        <v>44614.21</v>
      </c>
      <c r="O72" s="138" t="n">
        <v>60675.76</v>
      </c>
      <c r="P72" s="138" t="n">
        <v>54775.5</v>
      </c>
      <c r="Q72" s="138" t="n">
        <v>566821.34</v>
      </c>
      <c r="R72" s="138" t="n">
        <v>879183.79</v>
      </c>
      <c r="S72" s="138" t="n">
        <v>4461136.2</v>
      </c>
      <c r="T72" s="138" t="n">
        <v>2803985.65</v>
      </c>
      <c r="U72" s="138" t="n">
        <v>1657020.92</v>
      </c>
      <c r="V72" s="137" t="n">
        <v>5342820</v>
      </c>
      <c r="W72" s="137" t="n">
        <f aca="false">SUM(W73:W94)</f>
        <v>9004962</v>
      </c>
      <c r="X72" s="137" t="n">
        <f aca="false">SUM(X73:X94)</f>
        <v>0</v>
      </c>
      <c r="Y72" s="137" t="n">
        <f aca="false">SUM(Y73:Y94)</f>
        <v>123398</v>
      </c>
      <c r="Z72" s="140" t="n">
        <f aca="false">SUM(Z73:Z94)</f>
        <v>9128360</v>
      </c>
    </row>
    <row r="73" customFormat="false" ht="13.2" hidden="true" customHeight="false" outlineLevel="0" collapsed="false">
      <c r="A73" s="251"/>
      <c r="B73" s="564"/>
      <c r="C73" s="631" t="s">
        <v>367</v>
      </c>
      <c r="D73" s="632"/>
      <c r="E73" s="632"/>
      <c r="F73" s="632"/>
      <c r="G73" s="632"/>
      <c r="H73" s="633"/>
      <c r="I73" s="634"/>
      <c r="J73" s="635"/>
      <c r="K73" s="40"/>
      <c r="L73" s="40"/>
      <c r="M73" s="39" t="n">
        <v>1289.08</v>
      </c>
      <c r="N73" s="78"/>
      <c r="O73" s="78"/>
      <c r="P73" s="78"/>
      <c r="Q73" s="77"/>
      <c r="R73" s="77"/>
      <c r="S73" s="77"/>
      <c r="T73" s="77"/>
      <c r="U73" s="77"/>
      <c r="V73" s="78"/>
      <c r="W73" s="97"/>
      <c r="X73" s="97"/>
      <c r="Y73" s="97"/>
      <c r="Z73" s="134"/>
    </row>
    <row r="74" customFormat="false" ht="13.2" hidden="false" customHeight="false" outlineLevel="0" collapsed="false">
      <c r="A74" s="251"/>
      <c r="B74" s="564"/>
      <c r="C74" s="267" t="s">
        <v>322</v>
      </c>
      <c r="D74" s="636"/>
      <c r="E74" s="636"/>
      <c r="F74" s="636"/>
      <c r="G74" s="636"/>
      <c r="H74" s="637"/>
      <c r="I74" s="638"/>
      <c r="J74" s="372"/>
      <c r="K74" s="47"/>
      <c r="L74" s="78"/>
      <c r="M74" s="77" t="n">
        <v>0</v>
      </c>
      <c r="N74" s="78"/>
      <c r="O74" s="78"/>
      <c r="P74" s="78"/>
      <c r="Q74" s="77"/>
      <c r="R74" s="77"/>
      <c r="S74" s="77"/>
      <c r="T74" s="77"/>
      <c r="U74" s="77"/>
      <c r="V74" s="78"/>
      <c r="W74" s="97" t="n">
        <v>2591739</v>
      </c>
      <c r="X74" s="97"/>
      <c r="Y74" s="97" t="n">
        <v>43261</v>
      </c>
      <c r="Z74" s="134" t="n">
        <f aca="false">W74+X74+Y74</f>
        <v>2635000</v>
      </c>
    </row>
    <row r="75" customFormat="false" ht="13.2" hidden="false" customHeight="false" outlineLevel="0" collapsed="false">
      <c r="A75" s="251"/>
      <c r="B75" s="564"/>
      <c r="C75" s="267" t="s">
        <v>368</v>
      </c>
      <c r="D75" s="636"/>
      <c r="E75" s="636"/>
      <c r="F75" s="636"/>
      <c r="G75" s="636"/>
      <c r="H75" s="637"/>
      <c r="I75" s="638"/>
      <c r="J75" s="372"/>
      <c r="K75" s="47"/>
      <c r="L75" s="78"/>
      <c r="M75" s="77" t="n">
        <v>0</v>
      </c>
      <c r="N75" s="78"/>
      <c r="O75" s="78"/>
      <c r="P75" s="78"/>
      <c r="Q75" s="77"/>
      <c r="R75" s="77"/>
      <c r="S75" s="77"/>
      <c r="T75" s="77"/>
      <c r="U75" s="77"/>
      <c r="V75" s="78"/>
      <c r="W75" s="97" t="n">
        <v>35550</v>
      </c>
      <c r="X75" s="97"/>
      <c r="Y75" s="97"/>
      <c r="Z75" s="134" t="n">
        <f aca="false">W75+X75+Y75</f>
        <v>35550</v>
      </c>
    </row>
    <row r="76" customFormat="false" ht="13.2" hidden="false" customHeight="false" outlineLevel="0" collapsed="false">
      <c r="A76" s="251"/>
      <c r="B76" s="564"/>
      <c r="C76" s="267" t="s">
        <v>369</v>
      </c>
      <c r="D76" s="636"/>
      <c r="E76" s="636"/>
      <c r="F76" s="636"/>
      <c r="G76" s="636"/>
      <c r="H76" s="637"/>
      <c r="I76" s="638"/>
      <c r="J76" s="372"/>
      <c r="K76" s="47"/>
      <c r="L76" s="78"/>
      <c r="M76" s="77" t="n">
        <v>0</v>
      </c>
      <c r="N76" s="78"/>
      <c r="O76" s="78"/>
      <c r="P76" s="78"/>
      <c r="Q76" s="77"/>
      <c r="R76" s="77"/>
      <c r="S76" s="77"/>
      <c r="T76" s="77"/>
      <c r="U76" s="77"/>
      <c r="V76" s="78"/>
      <c r="W76" s="97" t="n">
        <v>15970</v>
      </c>
      <c r="X76" s="97"/>
      <c r="Y76" s="97"/>
      <c r="Z76" s="134" t="n">
        <f aca="false">W76+X76+Y76</f>
        <v>15970</v>
      </c>
    </row>
    <row r="77" customFormat="false" ht="13.2" hidden="false" customHeight="false" outlineLevel="0" collapsed="false">
      <c r="A77" s="251"/>
      <c r="B77" s="564"/>
      <c r="C77" s="267" t="s">
        <v>235</v>
      </c>
      <c r="D77" s="636"/>
      <c r="E77" s="636"/>
      <c r="F77" s="636"/>
      <c r="G77" s="636"/>
      <c r="H77" s="637"/>
      <c r="I77" s="638"/>
      <c r="J77" s="372"/>
      <c r="K77" s="47"/>
      <c r="L77" s="78"/>
      <c r="M77" s="77"/>
      <c r="N77" s="47"/>
      <c r="O77" s="97"/>
      <c r="P77" s="97"/>
      <c r="Q77" s="195"/>
      <c r="R77" s="195"/>
      <c r="S77" s="195"/>
      <c r="T77" s="195"/>
      <c r="U77" s="195"/>
      <c r="V77" s="97"/>
      <c r="W77" s="97" t="n">
        <v>2158977</v>
      </c>
      <c r="X77" s="97"/>
      <c r="Y77" s="97" t="n">
        <v>47617</v>
      </c>
      <c r="Z77" s="134" t="n">
        <f aca="false">W77+X77+Y77</f>
        <v>2206594</v>
      </c>
      <c r="AB77" s="34"/>
    </row>
    <row r="78" customFormat="false" ht="13.2" hidden="false" customHeight="false" outlineLevel="0" collapsed="false">
      <c r="A78" s="251"/>
      <c r="B78" s="564"/>
      <c r="C78" s="639" t="s">
        <v>370</v>
      </c>
      <c r="D78" s="640"/>
      <c r="E78" s="640"/>
      <c r="F78" s="640"/>
      <c r="G78" s="640"/>
      <c r="H78" s="641"/>
      <c r="I78" s="642"/>
      <c r="J78" s="643"/>
      <c r="K78" s="81"/>
      <c r="L78" s="143"/>
      <c r="M78" s="142" t="n">
        <v>0</v>
      </c>
      <c r="N78" s="47"/>
      <c r="O78" s="97"/>
      <c r="P78" s="97"/>
      <c r="Q78" s="195"/>
      <c r="R78" s="195"/>
      <c r="S78" s="195"/>
      <c r="T78" s="195"/>
      <c r="U78" s="195"/>
      <c r="V78" s="97"/>
      <c r="W78" s="97" t="n">
        <v>30000</v>
      </c>
      <c r="X78" s="97"/>
      <c r="Y78" s="97"/>
      <c r="Z78" s="134" t="n">
        <f aca="false">W78+X78+Y78</f>
        <v>30000</v>
      </c>
    </row>
    <row r="79" customFormat="false" ht="13.2" hidden="false" customHeight="false" outlineLevel="0" collapsed="false">
      <c r="A79" s="251"/>
      <c r="B79" s="564"/>
      <c r="C79" s="639" t="s">
        <v>371</v>
      </c>
      <c r="D79" s="644"/>
      <c r="E79" s="644"/>
      <c r="F79" s="644"/>
      <c r="G79" s="644"/>
      <c r="H79" s="645"/>
      <c r="I79" s="646"/>
      <c r="J79" s="377"/>
      <c r="K79" s="81"/>
      <c r="L79" s="143"/>
      <c r="M79" s="142" t="n">
        <v>0</v>
      </c>
      <c r="N79" s="47"/>
      <c r="O79" s="97"/>
      <c r="P79" s="97"/>
      <c r="Q79" s="195"/>
      <c r="R79" s="195"/>
      <c r="S79" s="195"/>
      <c r="T79" s="195"/>
      <c r="U79" s="195"/>
      <c r="V79" s="97"/>
      <c r="W79" s="97" t="n">
        <v>12550</v>
      </c>
      <c r="X79" s="97"/>
      <c r="Y79" s="97"/>
      <c r="Z79" s="134" t="n">
        <f aca="false">W79+X79+Y79</f>
        <v>12550</v>
      </c>
    </row>
    <row r="80" customFormat="false" ht="12.75" hidden="false" customHeight="true" outlineLevel="0" collapsed="false">
      <c r="A80" s="251"/>
      <c r="B80" s="564"/>
      <c r="C80" s="639" t="s">
        <v>323</v>
      </c>
      <c r="D80" s="644"/>
      <c r="E80" s="644"/>
      <c r="F80" s="644"/>
      <c r="G80" s="644"/>
      <c r="H80" s="645"/>
      <c r="I80" s="646"/>
      <c r="J80" s="377"/>
      <c r="K80" s="81"/>
      <c r="L80" s="143"/>
      <c r="M80" s="142" t="n">
        <v>0</v>
      </c>
      <c r="N80" s="47"/>
      <c r="O80" s="97"/>
      <c r="P80" s="97"/>
      <c r="Q80" s="195"/>
      <c r="R80" s="195"/>
      <c r="S80" s="195"/>
      <c r="T80" s="195"/>
      <c r="U80" s="195"/>
      <c r="V80" s="97"/>
      <c r="W80" s="97" t="n">
        <v>35875</v>
      </c>
      <c r="X80" s="97"/>
      <c r="Y80" s="97"/>
      <c r="Z80" s="134" t="n">
        <f aca="false">W80+X80+Y80</f>
        <v>35875</v>
      </c>
    </row>
    <row r="81" customFormat="false" ht="12.75" hidden="false" customHeight="true" outlineLevel="0" collapsed="false">
      <c r="A81" s="251"/>
      <c r="B81" s="564"/>
      <c r="C81" s="267" t="s">
        <v>324</v>
      </c>
      <c r="D81" s="47"/>
      <c r="E81" s="47"/>
      <c r="F81" s="47"/>
      <c r="G81" s="47"/>
      <c r="H81" s="120"/>
      <c r="I81" s="571"/>
      <c r="J81" s="572"/>
      <c r="K81" s="47"/>
      <c r="L81" s="47"/>
      <c r="M81" s="46" t="n">
        <v>0</v>
      </c>
      <c r="N81" s="47"/>
      <c r="O81" s="97"/>
      <c r="P81" s="97"/>
      <c r="Q81" s="195"/>
      <c r="R81" s="195"/>
      <c r="S81" s="195"/>
      <c r="T81" s="195"/>
      <c r="U81" s="195"/>
      <c r="V81" s="97"/>
      <c r="W81" s="97" t="n">
        <v>25625</v>
      </c>
      <c r="X81" s="97"/>
      <c r="Y81" s="97"/>
      <c r="Z81" s="134" t="n">
        <f aca="false">W81+X81+Y81</f>
        <v>25625</v>
      </c>
      <c r="AB81" s="34"/>
    </row>
    <row r="82" customFormat="false" ht="13.2" hidden="false" customHeight="false" outlineLevel="0" collapsed="false">
      <c r="A82" s="251"/>
      <c r="B82" s="564"/>
      <c r="C82" s="96" t="s">
        <v>372</v>
      </c>
      <c r="D82" s="47"/>
      <c r="E82" s="47"/>
      <c r="F82" s="47"/>
      <c r="G82" s="47"/>
      <c r="H82" s="120"/>
      <c r="I82" s="571"/>
      <c r="J82" s="572"/>
      <c r="K82" s="47"/>
      <c r="L82" s="47"/>
      <c r="M82" s="46" t="n">
        <v>0</v>
      </c>
      <c r="N82" s="47"/>
      <c r="O82" s="97"/>
      <c r="P82" s="97"/>
      <c r="Q82" s="195"/>
      <c r="R82" s="195"/>
      <c r="S82" s="195"/>
      <c r="T82" s="195"/>
      <c r="U82" s="195"/>
      <c r="V82" s="97"/>
      <c r="W82" s="97" t="n">
        <v>170156</v>
      </c>
      <c r="X82" s="97"/>
      <c r="Y82" s="97"/>
      <c r="Z82" s="134" t="n">
        <f aca="false">W82+X82+Y82</f>
        <v>170156</v>
      </c>
    </row>
    <row r="83" customFormat="false" ht="12.75" hidden="false" customHeight="true" outlineLevel="0" collapsed="false">
      <c r="A83" s="251"/>
      <c r="B83" s="564"/>
      <c r="C83" s="96" t="s">
        <v>372</v>
      </c>
      <c r="D83" s="47"/>
      <c r="E83" s="47"/>
      <c r="F83" s="47"/>
      <c r="G83" s="47"/>
      <c r="H83" s="120"/>
      <c r="I83" s="571"/>
      <c r="J83" s="572"/>
      <c r="K83" s="47" t="n">
        <v>0</v>
      </c>
      <c r="L83" s="47"/>
      <c r="M83" s="46" t="n">
        <v>0</v>
      </c>
      <c r="N83" s="47"/>
      <c r="O83" s="47"/>
      <c r="P83" s="47"/>
      <c r="Q83" s="46"/>
      <c r="R83" s="46"/>
      <c r="S83" s="46"/>
      <c r="T83" s="46"/>
      <c r="U83" s="46"/>
      <c r="V83" s="47"/>
      <c r="W83" s="97" t="n">
        <v>273069</v>
      </c>
      <c r="X83" s="97"/>
      <c r="Y83" s="97"/>
      <c r="Z83" s="134" t="n">
        <f aca="false">W83+X83+Y83</f>
        <v>273069</v>
      </c>
    </row>
    <row r="84" customFormat="false" ht="13.2" hidden="false" customHeight="false" outlineLevel="0" collapsed="false">
      <c r="A84" s="251"/>
      <c r="B84" s="564"/>
      <c r="C84" s="96" t="s">
        <v>325</v>
      </c>
      <c r="D84" s="47"/>
      <c r="E84" s="47"/>
      <c r="F84" s="47"/>
      <c r="G84" s="47"/>
      <c r="H84" s="120"/>
      <c r="I84" s="571"/>
      <c r="J84" s="572"/>
      <c r="K84" s="47" t="n">
        <v>0</v>
      </c>
      <c r="L84" s="47" t="n">
        <v>1302435.64</v>
      </c>
      <c r="M84" s="46" t="n">
        <v>95467.84</v>
      </c>
      <c r="N84" s="47"/>
      <c r="O84" s="47"/>
      <c r="P84" s="47"/>
      <c r="Q84" s="46"/>
      <c r="R84" s="46"/>
      <c r="S84" s="46"/>
      <c r="T84" s="46"/>
      <c r="U84" s="46"/>
      <c r="V84" s="47"/>
      <c r="W84" s="97" t="n">
        <v>2961924</v>
      </c>
      <c r="X84" s="97"/>
      <c r="Y84" s="97"/>
      <c r="Z84" s="134" t="n">
        <f aca="false">W84+X84+Y84</f>
        <v>2961924</v>
      </c>
      <c r="AB84" s="34"/>
    </row>
    <row r="85" customFormat="false" ht="13.2" hidden="false" customHeight="false" outlineLevel="0" collapsed="false">
      <c r="A85" s="251"/>
      <c r="B85" s="564"/>
      <c r="C85" s="96" t="s">
        <v>326</v>
      </c>
      <c r="D85" s="47"/>
      <c r="E85" s="47"/>
      <c r="F85" s="47"/>
      <c r="G85" s="47"/>
      <c r="H85" s="120"/>
      <c r="I85" s="571"/>
      <c r="J85" s="572"/>
      <c r="K85" s="47"/>
      <c r="L85" s="47"/>
      <c r="M85" s="46" t="n">
        <v>38905.74</v>
      </c>
      <c r="N85" s="47"/>
      <c r="O85" s="47"/>
      <c r="P85" s="47"/>
      <c r="Q85" s="46"/>
      <c r="R85" s="46"/>
      <c r="S85" s="46"/>
      <c r="T85" s="46"/>
      <c r="U85" s="46"/>
      <c r="V85" s="47"/>
      <c r="W85" s="97" t="n">
        <v>512844</v>
      </c>
      <c r="X85" s="97"/>
      <c r="Y85" s="97"/>
      <c r="Z85" s="134" t="n">
        <f aca="false">W85+X85+Y85</f>
        <v>512844</v>
      </c>
    </row>
    <row r="86" customFormat="false" ht="12.75" hidden="false" customHeight="true" outlineLevel="0" collapsed="false">
      <c r="A86" s="251"/>
      <c r="B86" s="564"/>
      <c r="C86" s="96" t="s">
        <v>327</v>
      </c>
      <c r="D86" s="47"/>
      <c r="E86" s="47"/>
      <c r="F86" s="47"/>
      <c r="G86" s="47"/>
      <c r="H86" s="120"/>
      <c r="I86" s="571"/>
      <c r="J86" s="572"/>
      <c r="K86" s="47"/>
      <c r="L86" s="47"/>
      <c r="M86" s="46" t="n">
        <v>0</v>
      </c>
      <c r="N86" s="47"/>
      <c r="O86" s="47"/>
      <c r="P86" s="47"/>
      <c r="Q86" s="46"/>
      <c r="R86" s="46"/>
      <c r="S86" s="46"/>
      <c r="T86" s="46"/>
      <c r="U86" s="46"/>
      <c r="V86" s="47"/>
      <c r="W86" s="97" t="n">
        <v>63038</v>
      </c>
      <c r="X86" s="97"/>
      <c r="Y86" s="97"/>
      <c r="Z86" s="134" t="n">
        <f aca="false">W86+X86+Y86</f>
        <v>63038</v>
      </c>
    </row>
    <row r="87" customFormat="false" ht="12.75" hidden="false" customHeight="true" outlineLevel="0" collapsed="false">
      <c r="A87" s="251"/>
      <c r="B87" s="564"/>
      <c r="C87" s="96" t="s">
        <v>373</v>
      </c>
      <c r="D87" s="47"/>
      <c r="E87" s="47"/>
      <c r="F87" s="47"/>
      <c r="G87" s="47"/>
      <c r="H87" s="120"/>
      <c r="I87" s="571"/>
      <c r="J87" s="572"/>
      <c r="K87" s="47"/>
      <c r="L87" s="47"/>
      <c r="M87" s="46" t="n">
        <v>0</v>
      </c>
      <c r="N87" s="47"/>
      <c r="O87" s="47"/>
      <c r="P87" s="47"/>
      <c r="Q87" s="46"/>
      <c r="R87" s="46"/>
      <c r="S87" s="46"/>
      <c r="T87" s="46"/>
      <c r="U87" s="46"/>
      <c r="V87" s="47"/>
      <c r="W87" s="97" t="n">
        <v>18911</v>
      </c>
      <c r="X87" s="97"/>
      <c r="Y87" s="97"/>
      <c r="Z87" s="134" t="n">
        <f aca="false">W87+X87+Y87</f>
        <v>18911</v>
      </c>
    </row>
    <row r="88" customFormat="false" ht="12.75" hidden="false" customHeight="true" outlineLevel="0" collapsed="false">
      <c r="A88" s="251"/>
      <c r="B88" s="564"/>
      <c r="C88" s="96" t="s">
        <v>374</v>
      </c>
      <c r="D88" s="47"/>
      <c r="E88" s="47"/>
      <c r="F88" s="47"/>
      <c r="G88" s="47"/>
      <c r="H88" s="120"/>
      <c r="I88" s="571"/>
      <c r="J88" s="572"/>
      <c r="K88" s="47"/>
      <c r="L88" s="47"/>
      <c r="M88" s="46"/>
      <c r="N88" s="47"/>
      <c r="O88" s="47"/>
      <c r="P88" s="47"/>
      <c r="Q88" s="46"/>
      <c r="R88" s="46"/>
      <c r="S88" s="46"/>
      <c r="T88" s="46"/>
      <c r="U88" s="46"/>
      <c r="V88" s="47"/>
      <c r="W88" s="97" t="n">
        <v>0</v>
      </c>
      <c r="X88" s="97"/>
      <c r="Y88" s="97"/>
      <c r="Z88" s="134" t="n">
        <f aca="false">W88+X88+Y88</f>
        <v>0</v>
      </c>
    </row>
    <row r="89" customFormat="false" ht="12.75" hidden="false" customHeight="true" outlineLevel="0" collapsed="false">
      <c r="A89" s="251"/>
      <c r="B89" s="564"/>
      <c r="C89" s="96" t="s">
        <v>328</v>
      </c>
      <c r="D89" s="47"/>
      <c r="E89" s="47"/>
      <c r="F89" s="47"/>
      <c r="G89" s="47"/>
      <c r="H89" s="120"/>
      <c r="I89" s="571"/>
      <c r="J89" s="572"/>
      <c r="K89" s="47" t="n">
        <v>8090</v>
      </c>
      <c r="L89" s="47"/>
      <c r="M89" s="46" t="n">
        <v>0</v>
      </c>
      <c r="N89" s="47"/>
      <c r="O89" s="47"/>
      <c r="P89" s="47"/>
      <c r="Q89" s="46"/>
      <c r="R89" s="46"/>
      <c r="S89" s="46"/>
      <c r="T89" s="46"/>
      <c r="U89" s="46"/>
      <c r="V89" s="47"/>
      <c r="W89" s="97" t="n">
        <v>95735</v>
      </c>
      <c r="X89" s="97"/>
      <c r="Y89" s="97"/>
      <c r="Z89" s="134" t="n">
        <f aca="false">W89+X89+Y89</f>
        <v>95735</v>
      </c>
    </row>
    <row r="90" customFormat="false" ht="13.2" hidden="false" customHeight="false" outlineLevel="0" collapsed="false">
      <c r="A90" s="251"/>
      <c r="B90" s="564"/>
      <c r="C90" s="96" t="s">
        <v>375</v>
      </c>
      <c r="D90" s="47"/>
      <c r="E90" s="47"/>
      <c r="F90" s="47"/>
      <c r="G90" s="47"/>
      <c r="H90" s="120"/>
      <c r="I90" s="571"/>
      <c r="J90" s="572"/>
      <c r="K90" s="47"/>
      <c r="L90" s="47"/>
      <c r="M90" s="46"/>
      <c r="N90" s="47"/>
      <c r="O90" s="47"/>
      <c r="P90" s="47"/>
      <c r="Q90" s="46"/>
      <c r="R90" s="46"/>
      <c r="S90" s="46"/>
      <c r="T90" s="46"/>
      <c r="U90" s="46"/>
      <c r="V90" s="47"/>
      <c r="W90" s="97" t="n">
        <v>2999</v>
      </c>
      <c r="X90" s="97"/>
      <c r="Y90" s="97"/>
      <c r="Z90" s="134" t="n">
        <f aca="false">W90+X90+Y90</f>
        <v>2999</v>
      </c>
    </row>
    <row r="91" customFormat="false" ht="13.2" hidden="false" customHeight="false" outlineLevel="0" collapsed="false">
      <c r="A91" s="251"/>
      <c r="B91" s="564"/>
      <c r="C91" s="96" t="s">
        <v>376</v>
      </c>
      <c r="D91" s="81"/>
      <c r="E91" s="81"/>
      <c r="F91" s="81"/>
      <c r="G91" s="81"/>
      <c r="H91" s="135"/>
      <c r="I91" s="575"/>
      <c r="J91" s="576"/>
      <c r="K91" s="81"/>
      <c r="L91" s="81"/>
      <c r="M91" s="80"/>
      <c r="N91" s="81"/>
      <c r="O91" s="81"/>
      <c r="P91" s="81"/>
      <c r="Q91" s="80"/>
      <c r="R91" s="80"/>
      <c r="S91" s="80"/>
      <c r="T91" s="80"/>
      <c r="U91" s="80"/>
      <c r="V91" s="81"/>
      <c r="W91" s="97"/>
      <c r="X91" s="97"/>
      <c r="Y91" s="97" t="n">
        <v>8000</v>
      </c>
      <c r="Z91" s="134" t="n">
        <f aca="false">W91+X91+Y91</f>
        <v>8000</v>
      </c>
    </row>
    <row r="92" customFormat="false" ht="13.2" hidden="false" customHeight="false" outlineLevel="0" collapsed="false">
      <c r="A92" s="251"/>
      <c r="B92" s="564"/>
      <c r="C92" s="96" t="s">
        <v>377</v>
      </c>
      <c r="D92" s="81"/>
      <c r="E92" s="81"/>
      <c r="F92" s="81"/>
      <c r="G92" s="81"/>
      <c r="H92" s="135"/>
      <c r="I92" s="575"/>
      <c r="J92" s="576"/>
      <c r="K92" s="81"/>
      <c r="L92" s="81"/>
      <c r="M92" s="80"/>
      <c r="N92" s="81"/>
      <c r="O92" s="81"/>
      <c r="P92" s="81"/>
      <c r="Q92" s="80"/>
      <c r="R92" s="80"/>
      <c r="S92" s="80"/>
      <c r="T92" s="80"/>
      <c r="U92" s="80"/>
      <c r="V92" s="81"/>
      <c r="W92" s="97"/>
      <c r="X92" s="97"/>
      <c r="Y92" s="97" t="n">
        <v>5100</v>
      </c>
      <c r="Z92" s="134" t="n">
        <f aca="false">W92+X92+Y92</f>
        <v>5100</v>
      </c>
    </row>
    <row r="93" customFormat="false" ht="13.2" hidden="false" customHeight="false" outlineLevel="0" collapsed="false">
      <c r="A93" s="251"/>
      <c r="B93" s="564"/>
      <c r="C93" s="96" t="s">
        <v>378</v>
      </c>
      <c r="D93" s="81"/>
      <c r="E93" s="81"/>
      <c r="F93" s="81"/>
      <c r="G93" s="81"/>
      <c r="H93" s="135"/>
      <c r="I93" s="575"/>
      <c r="J93" s="576"/>
      <c r="K93" s="81"/>
      <c r="L93" s="81"/>
      <c r="M93" s="80"/>
      <c r="N93" s="81"/>
      <c r="O93" s="81"/>
      <c r="P93" s="81"/>
      <c r="Q93" s="80"/>
      <c r="R93" s="80"/>
      <c r="S93" s="80"/>
      <c r="T93" s="80"/>
      <c r="U93" s="80"/>
      <c r="V93" s="81"/>
      <c r="W93" s="97"/>
      <c r="X93" s="97"/>
      <c r="Y93" s="97" t="n">
        <v>19420</v>
      </c>
      <c r="Z93" s="134" t="n">
        <f aca="false">W93+X93+Y93</f>
        <v>19420</v>
      </c>
      <c r="AB93" s="34"/>
    </row>
    <row r="94" customFormat="false" ht="0.75" hidden="false" customHeight="true" outlineLevel="0" collapsed="false">
      <c r="A94" s="251"/>
      <c r="B94" s="564"/>
      <c r="C94" s="271"/>
      <c r="D94" s="81"/>
      <c r="E94" s="81"/>
      <c r="F94" s="81"/>
      <c r="G94" s="81"/>
      <c r="H94" s="135"/>
      <c r="I94" s="575"/>
      <c r="J94" s="576"/>
      <c r="K94" s="81"/>
      <c r="L94" s="81"/>
      <c r="M94" s="80"/>
      <c r="N94" s="81"/>
      <c r="O94" s="81"/>
      <c r="P94" s="81"/>
      <c r="Q94" s="80"/>
      <c r="R94" s="80"/>
      <c r="S94" s="80"/>
      <c r="T94" s="80"/>
      <c r="U94" s="80"/>
      <c r="V94" s="81"/>
      <c r="W94" s="148"/>
      <c r="X94" s="148"/>
      <c r="Y94" s="148"/>
      <c r="Z94" s="136"/>
    </row>
    <row r="95" customFormat="false" ht="14.4" hidden="false" customHeight="false" outlineLevel="0" collapsed="false">
      <c r="A95" s="383" t="s">
        <v>379</v>
      </c>
      <c r="B95" s="647" t="s">
        <v>380</v>
      </c>
      <c r="C95" s="647"/>
      <c r="D95" s="648"/>
      <c r="E95" s="648"/>
      <c r="F95" s="648"/>
      <c r="G95" s="648"/>
      <c r="H95" s="649"/>
      <c r="I95" s="650"/>
      <c r="J95" s="651"/>
      <c r="K95" s="648"/>
      <c r="L95" s="648"/>
      <c r="M95" s="652"/>
      <c r="N95" s="63"/>
      <c r="O95" s="63"/>
      <c r="P95" s="139" t="n">
        <v>5880</v>
      </c>
      <c r="Q95" s="139" t="n">
        <v>44123.79</v>
      </c>
      <c r="R95" s="139"/>
      <c r="S95" s="139"/>
      <c r="T95" s="139"/>
      <c r="U95" s="139"/>
      <c r="V95" s="63"/>
      <c r="W95" s="137" t="n">
        <f aca="false">W96</f>
        <v>0</v>
      </c>
      <c r="X95" s="137" t="n">
        <f aca="false">X96</f>
        <v>0</v>
      </c>
      <c r="Y95" s="137" t="n">
        <f aca="false">Y96</f>
        <v>0</v>
      </c>
      <c r="Z95" s="140" t="n">
        <f aca="false">Z96</f>
        <v>0</v>
      </c>
    </row>
    <row r="96" customFormat="false" ht="13.8" hidden="false" customHeight="false" outlineLevel="0" collapsed="false">
      <c r="A96" s="585"/>
      <c r="B96" s="586"/>
      <c r="C96" s="296" t="s">
        <v>381</v>
      </c>
      <c r="D96" s="54"/>
      <c r="E96" s="54"/>
      <c r="F96" s="54"/>
      <c r="G96" s="54"/>
      <c r="H96" s="123"/>
      <c r="I96" s="618"/>
      <c r="J96" s="619"/>
      <c r="K96" s="54" t="n">
        <v>476</v>
      </c>
      <c r="L96" s="54" t="n">
        <v>3000</v>
      </c>
      <c r="M96" s="53" t="n">
        <v>3545</v>
      </c>
      <c r="N96" s="31"/>
      <c r="O96" s="31"/>
      <c r="P96" s="31"/>
      <c r="Q96" s="297"/>
      <c r="R96" s="408"/>
      <c r="S96" s="408"/>
      <c r="T96" s="408"/>
      <c r="U96" s="408"/>
      <c r="V96" s="292"/>
      <c r="W96" s="292"/>
      <c r="X96" s="292"/>
      <c r="Y96" s="292"/>
      <c r="Z96" s="144" t="n">
        <f aca="false">W96+X96+Y96</f>
        <v>0</v>
      </c>
    </row>
    <row r="97" customFormat="false" ht="14.4" hidden="true" customHeight="false" outlineLevel="0" collapsed="false">
      <c r="A97" s="383" t="s">
        <v>382</v>
      </c>
      <c r="B97" s="155" t="s">
        <v>263</v>
      </c>
      <c r="C97" s="155"/>
      <c r="D97" s="653"/>
      <c r="E97" s="653"/>
      <c r="F97" s="653"/>
      <c r="G97" s="653"/>
      <c r="H97" s="654"/>
      <c r="I97" s="655"/>
      <c r="J97" s="656"/>
      <c r="K97" s="158"/>
      <c r="L97" s="158"/>
      <c r="M97" s="158"/>
      <c r="N97" s="158"/>
      <c r="O97" s="158"/>
      <c r="P97" s="158"/>
      <c r="Q97" s="159"/>
      <c r="R97" s="159"/>
      <c r="S97" s="159"/>
      <c r="T97" s="159"/>
      <c r="U97" s="159"/>
      <c r="V97" s="158"/>
      <c r="W97" s="137"/>
      <c r="X97" s="137"/>
      <c r="Y97" s="137"/>
      <c r="Z97" s="140"/>
    </row>
    <row r="98" customFormat="false" ht="13.8" hidden="true" customHeight="false" outlineLevel="0" collapsed="false">
      <c r="A98" s="569"/>
      <c r="B98" s="570"/>
      <c r="C98" s="96"/>
      <c r="D98" s="47"/>
      <c r="E98" s="47"/>
      <c r="F98" s="47"/>
      <c r="G98" s="47"/>
      <c r="H98" s="120"/>
      <c r="I98" s="571"/>
      <c r="J98" s="572"/>
      <c r="K98" s="47"/>
      <c r="L98" s="47"/>
      <c r="M98" s="47"/>
      <c r="N98" s="47"/>
      <c r="O98" s="47"/>
      <c r="P98" s="47"/>
      <c r="Q98" s="46"/>
      <c r="R98" s="46"/>
      <c r="S98" s="46"/>
      <c r="T98" s="46"/>
      <c r="U98" s="46"/>
      <c r="V98" s="47"/>
      <c r="W98" s="97"/>
      <c r="X98" s="97"/>
      <c r="Y98" s="97"/>
      <c r="Z98" s="134"/>
    </row>
    <row r="99" customFormat="false" ht="13.8" hidden="true" customHeight="false" outlineLevel="0" collapsed="false">
      <c r="A99" s="569"/>
      <c r="B99" s="570"/>
      <c r="C99" s="96"/>
      <c r="D99" s="47"/>
      <c r="E99" s="47"/>
      <c r="F99" s="47"/>
      <c r="G99" s="47"/>
      <c r="H99" s="120"/>
      <c r="I99" s="571"/>
      <c r="J99" s="572"/>
      <c r="K99" s="47"/>
      <c r="L99" s="47"/>
      <c r="M99" s="47"/>
      <c r="N99" s="47"/>
      <c r="O99" s="47"/>
      <c r="P99" s="47"/>
      <c r="Q99" s="46"/>
      <c r="R99" s="46"/>
      <c r="S99" s="46"/>
      <c r="T99" s="46"/>
      <c r="U99" s="46"/>
      <c r="V99" s="47"/>
      <c r="W99" s="97"/>
      <c r="X99" s="97"/>
      <c r="Y99" s="97"/>
      <c r="Z99" s="134"/>
    </row>
    <row r="100" customFormat="false" ht="13.8" hidden="true" customHeight="false" outlineLevel="0" collapsed="false">
      <c r="A100" s="569"/>
      <c r="B100" s="570"/>
      <c r="C100" s="99"/>
      <c r="D100" s="81"/>
      <c r="E100" s="81"/>
      <c r="F100" s="81"/>
      <c r="G100" s="81"/>
      <c r="H100" s="135"/>
      <c r="I100" s="575"/>
      <c r="J100" s="576"/>
      <c r="K100" s="81"/>
      <c r="L100" s="81"/>
      <c r="M100" s="81"/>
      <c r="N100" s="81"/>
      <c r="O100" s="81"/>
      <c r="P100" s="81"/>
      <c r="Q100" s="80"/>
      <c r="R100" s="80"/>
      <c r="S100" s="80"/>
      <c r="T100" s="80"/>
      <c r="U100" s="80"/>
      <c r="V100" s="81"/>
      <c r="W100" s="148"/>
      <c r="X100" s="148"/>
      <c r="Y100" s="148"/>
      <c r="Z100" s="136"/>
    </row>
    <row r="101" customFormat="false" ht="14.4" hidden="false" customHeight="false" outlineLevel="0" collapsed="false">
      <c r="A101" s="568" t="s">
        <v>240</v>
      </c>
      <c r="B101" s="18" t="s">
        <v>383</v>
      </c>
      <c r="C101" s="18"/>
      <c r="D101" s="278" t="n">
        <v>8298</v>
      </c>
      <c r="E101" s="278" t="n">
        <v>3983</v>
      </c>
      <c r="F101" s="278" t="n">
        <v>175065</v>
      </c>
      <c r="G101" s="278" t="n">
        <v>138049</v>
      </c>
      <c r="H101" s="278" t="n">
        <v>127764</v>
      </c>
      <c r="I101" s="544" t="n">
        <v>149292</v>
      </c>
      <c r="J101" s="278" t="n">
        <v>3000</v>
      </c>
      <c r="K101" s="137" t="n">
        <f aca="false">SUM(K106:K108)</f>
        <v>6455</v>
      </c>
      <c r="L101" s="137" t="n">
        <f aca="false">SUM(L102:L108)</f>
        <v>131475.39</v>
      </c>
      <c r="M101" s="138" t="n">
        <f aca="false">SUM(M102:M108)</f>
        <v>1775474.15</v>
      </c>
      <c r="N101" s="137" t="n">
        <v>12967.75</v>
      </c>
      <c r="O101" s="138" t="n">
        <v>2000</v>
      </c>
      <c r="P101" s="138" t="n">
        <v>138793.75</v>
      </c>
      <c r="Q101" s="138" t="n">
        <v>36288</v>
      </c>
      <c r="R101" s="138" t="n">
        <v>84304</v>
      </c>
      <c r="S101" s="138"/>
      <c r="T101" s="138"/>
      <c r="U101" s="138" t="n">
        <v>14000</v>
      </c>
      <c r="V101" s="137" t="n">
        <v>14365</v>
      </c>
      <c r="W101" s="137" t="n">
        <f aca="false">SUM(W102:W108)</f>
        <v>0</v>
      </c>
      <c r="X101" s="137" t="n">
        <f aca="false">SUM(X102:X108)</f>
        <v>0</v>
      </c>
      <c r="Y101" s="137" t="n">
        <f aca="false">SUM(Y102:Y108)</f>
        <v>25000</v>
      </c>
      <c r="Z101" s="140" t="n">
        <f aca="false">SUM(Z102:Z108)</f>
        <v>25000</v>
      </c>
    </row>
    <row r="102" customFormat="false" ht="13.8" hidden="false" customHeight="false" outlineLevel="0" collapsed="false">
      <c r="A102" s="273"/>
      <c r="B102" s="594"/>
      <c r="C102" s="595" t="s">
        <v>360</v>
      </c>
      <c r="D102" s="657"/>
      <c r="E102" s="657"/>
      <c r="F102" s="657"/>
      <c r="G102" s="657"/>
      <c r="H102" s="658"/>
      <c r="I102" s="659"/>
      <c r="J102" s="660"/>
      <c r="K102" s="38"/>
      <c r="L102" s="38" t="n">
        <v>123141.28</v>
      </c>
      <c r="M102" s="255" t="n">
        <v>1602434.89</v>
      </c>
      <c r="N102" s="38"/>
      <c r="O102" s="38"/>
      <c r="P102" s="38"/>
      <c r="Q102" s="255"/>
      <c r="R102" s="255"/>
      <c r="S102" s="255"/>
      <c r="T102" s="255"/>
      <c r="U102" s="255"/>
      <c r="V102" s="38"/>
      <c r="W102" s="37"/>
      <c r="X102" s="37"/>
      <c r="Y102" s="37" t="n">
        <v>25000</v>
      </c>
      <c r="Z102" s="661" t="n">
        <f aca="false">W102+X102+Y102</f>
        <v>25000</v>
      </c>
    </row>
    <row r="103" customFormat="false" ht="13.8" hidden="true" customHeight="false" outlineLevel="0" collapsed="false">
      <c r="A103" s="273"/>
      <c r="B103" s="594"/>
      <c r="C103" s="601"/>
      <c r="D103" s="662"/>
      <c r="E103" s="662"/>
      <c r="F103" s="662"/>
      <c r="G103" s="662"/>
      <c r="H103" s="663"/>
      <c r="I103" s="664"/>
      <c r="J103" s="665"/>
      <c r="K103" s="76"/>
      <c r="L103" s="76"/>
      <c r="M103" s="322" t="n">
        <v>18092.39</v>
      </c>
      <c r="N103" s="76"/>
      <c r="O103" s="76"/>
      <c r="P103" s="76"/>
      <c r="Q103" s="322"/>
      <c r="R103" s="322"/>
      <c r="S103" s="322"/>
      <c r="T103" s="322"/>
      <c r="U103" s="322"/>
      <c r="V103" s="76"/>
      <c r="W103" s="174"/>
      <c r="X103" s="174"/>
      <c r="Y103" s="174"/>
      <c r="Z103" s="666"/>
    </row>
    <row r="104" customFormat="false" ht="13.8" hidden="true" customHeight="false" outlineLevel="0" collapsed="false">
      <c r="A104" s="273"/>
      <c r="B104" s="594"/>
      <c r="C104" s="601"/>
      <c r="D104" s="662"/>
      <c r="E104" s="662"/>
      <c r="F104" s="662"/>
      <c r="G104" s="662"/>
      <c r="H104" s="663"/>
      <c r="I104" s="664"/>
      <c r="J104" s="665"/>
      <c r="K104" s="76"/>
      <c r="L104" s="76"/>
      <c r="M104" s="322" t="n">
        <v>16624.5</v>
      </c>
      <c r="N104" s="76"/>
      <c r="O104" s="76"/>
      <c r="P104" s="76"/>
      <c r="Q104" s="322"/>
      <c r="R104" s="322"/>
      <c r="S104" s="322"/>
      <c r="T104" s="322"/>
      <c r="U104" s="322"/>
      <c r="V104" s="76"/>
      <c r="W104" s="174"/>
      <c r="X104" s="174"/>
      <c r="Y104" s="174"/>
      <c r="Z104" s="666"/>
    </row>
    <row r="105" customFormat="false" ht="13.8" hidden="true" customHeight="false" outlineLevel="0" collapsed="false">
      <c r="A105" s="273"/>
      <c r="B105" s="594"/>
      <c r="C105" s="601"/>
      <c r="D105" s="662"/>
      <c r="E105" s="662"/>
      <c r="F105" s="662"/>
      <c r="G105" s="662"/>
      <c r="H105" s="663"/>
      <c r="I105" s="664"/>
      <c r="J105" s="665"/>
      <c r="K105" s="76"/>
      <c r="L105" s="76"/>
      <c r="M105" s="322" t="n">
        <v>120000</v>
      </c>
      <c r="N105" s="76"/>
      <c r="O105" s="76"/>
      <c r="P105" s="76"/>
      <c r="Q105" s="322"/>
      <c r="R105" s="322"/>
      <c r="S105" s="322"/>
      <c r="T105" s="322"/>
      <c r="U105" s="322"/>
      <c r="V105" s="76"/>
      <c r="W105" s="174"/>
      <c r="X105" s="174"/>
      <c r="Y105" s="174"/>
      <c r="Z105" s="666"/>
    </row>
    <row r="106" customFormat="false" ht="13.8" hidden="true" customHeight="false" outlineLevel="0" collapsed="false">
      <c r="A106" s="273"/>
      <c r="B106" s="594"/>
      <c r="C106" s="146"/>
      <c r="D106" s="78"/>
      <c r="E106" s="78"/>
      <c r="F106" s="78"/>
      <c r="G106" s="78"/>
      <c r="H106" s="116"/>
      <c r="I106" s="583"/>
      <c r="J106" s="584"/>
      <c r="K106" s="78" t="n">
        <v>6455</v>
      </c>
      <c r="L106" s="78"/>
      <c r="M106" s="77" t="n">
        <v>14992.37</v>
      </c>
      <c r="N106" s="78"/>
      <c r="O106" s="78"/>
      <c r="P106" s="78"/>
      <c r="Q106" s="77"/>
      <c r="R106" s="77"/>
      <c r="S106" s="77"/>
      <c r="T106" s="77"/>
      <c r="U106" s="77"/>
      <c r="V106" s="78"/>
      <c r="W106" s="117"/>
      <c r="X106" s="117"/>
      <c r="Y106" s="117"/>
      <c r="Z106" s="133"/>
    </row>
    <row r="107" customFormat="false" ht="13.8" hidden="true" customHeight="false" outlineLevel="0" collapsed="false">
      <c r="A107" s="273"/>
      <c r="B107" s="594"/>
      <c r="C107" s="271"/>
      <c r="D107" s="143"/>
      <c r="E107" s="143"/>
      <c r="F107" s="143"/>
      <c r="G107" s="143"/>
      <c r="H107" s="141"/>
      <c r="I107" s="587"/>
      <c r="J107" s="588"/>
      <c r="K107" s="143"/>
      <c r="L107" s="97"/>
      <c r="M107" s="46"/>
      <c r="N107" s="78"/>
      <c r="O107" s="78"/>
      <c r="P107" s="78"/>
      <c r="Q107" s="77"/>
      <c r="R107" s="77"/>
      <c r="S107" s="77"/>
      <c r="T107" s="77"/>
      <c r="U107" s="77"/>
      <c r="V107" s="78"/>
      <c r="W107" s="117"/>
      <c r="X107" s="117"/>
      <c r="Y107" s="117"/>
      <c r="Z107" s="133"/>
    </row>
    <row r="108" customFormat="false" ht="13.8" hidden="true" customHeight="false" outlineLevel="0" collapsed="false">
      <c r="A108" s="273"/>
      <c r="B108" s="594"/>
      <c r="C108" s="98"/>
      <c r="D108" s="54"/>
      <c r="E108" s="54"/>
      <c r="F108" s="54"/>
      <c r="G108" s="54"/>
      <c r="H108" s="123"/>
      <c r="I108" s="618"/>
      <c r="J108" s="619"/>
      <c r="K108" s="54"/>
      <c r="L108" s="152" t="n">
        <v>8334.11</v>
      </c>
      <c r="M108" s="151" t="n">
        <v>3330</v>
      </c>
      <c r="N108" s="152"/>
      <c r="O108" s="152"/>
      <c r="P108" s="152"/>
      <c r="Q108" s="151"/>
      <c r="R108" s="151"/>
      <c r="S108" s="151"/>
      <c r="T108" s="151"/>
      <c r="U108" s="151"/>
      <c r="V108" s="152"/>
      <c r="W108" s="242"/>
      <c r="X108" s="242"/>
      <c r="Y108" s="242"/>
      <c r="Z108" s="620"/>
    </row>
    <row r="109" customFormat="false" ht="14.4" hidden="false" customHeight="false" outlineLevel="0" collapsed="false">
      <c r="A109" s="568" t="s">
        <v>384</v>
      </c>
      <c r="B109" s="18" t="s">
        <v>247</v>
      </c>
      <c r="C109" s="18"/>
      <c r="D109" s="278"/>
      <c r="E109" s="278" t="n">
        <v>22472</v>
      </c>
      <c r="F109" s="278" t="n">
        <v>20713</v>
      </c>
      <c r="G109" s="278" t="n">
        <v>11074</v>
      </c>
      <c r="H109" s="278" t="n">
        <v>15914</v>
      </c>
      <c r="I109" s="544" t="n">
        <v>116842</v>
      </c>
      <c r="J109" s="278" t="n">
        <v>38905</v>
      </c>
      <c r="K109" s="137" t="n">
        <f aca="false">SUM(K110:K115)</f>
        <v>15848</v>
      </c>
      <c r="L109" s="137" t="n">
        <f aca="false">SUM(L110:L115)</f>
        <v>26915.19</v>
      </c>
      <c r="M109" s="138" t="n">
        <f aca="false">SUM(M110:M115)</f>
        <v>9771.24</v>
      </c>
      <c r="N109" s="137" t="n">
        <v>62531.63</v>
      </c>
      <c r="O109" s="138" t="n">
        <v>193266.02</v>
      </c>
      <c r="P109" s="138" t="n">
        <v>3920.81</v>
      </c>
      <c r="Q109" s="138"/>
      <c r="R109" s="138"/>
      <c r="S109" s="138"/>
      <c r="T109" s="138"/>
      <c r="U109" s="138" t="n">
        <v>5244.1</v>
      </c>
      <c r="V109" s="137" t="n">
        <v>45500</v>
      </c>
      <c r="W109" s="137" t="n">
        <f aca="false">SUM(W110:W115)</f>
        <v>0</v>
      </c>
      <c r="X109" s="137" t="n">
        <f aca="false">SUM(X110:X115)</f>
        <v>0</v>
      </c>
      <c r="Y109" s="137" t="n">
        <f aca="false">SUM(Y110:Y115)</f>
        <v>38309</v>
      </c>
      <c r="Z109" s="140" t="n">
        <f aca="false">SUM(Z110:Z115)</f>
        <v>38309</v>
      </c>
    </row>
    <row r="110" customFormat="false" ht="13.8" hidden="false" customHeight="false" outlineLevel="0" collapsed="false">
      <c r="A110" s="251"/>
      <c r="B110" s="564"/>
      <c r="C110" s="94" t="s">
        <v>385</v>
      </c>
      <c r="D110" s="40"/>
      <c r="E110" s="40"/>
      <c r="F110" s="40"/>
      <c r="G110" s="40"/>
      <c r="H110" s="115"/>
      <c r="I110" s="581"/>
      <c r="J110" s="582"/>
      <c r="K110" s="40" t="n">
        <v>7000</v>
      </c>
      <c r="L110" s="78" t="n">
        <v>16662.2</v>
      </c>
      <c r="M110" s="77"/>
      <c r="N110" s="78"/>
      <c r="O110" s="78"/>
      <c r="P110" s="31"/>
      <c r="Q110" s="30"/>
      <c r="R110" s="30"/>
      <c r="S110" s="30"/>
      <c r="T110" s="30"/>
      <c r="U110" s="30"/>
      <c r="V110" s="31"/>
      <c r="W110" s="163"/>
      <c r="X110" s="163"/>
      <c r="Y110" s="163" t="n">
        <v>38309</v>
      </c>
      <c r="Z110" s="667" t="n">
        <f aca="false">W110+X110+Y110</f>
        <v>38309</v>
      </c>
    </row>
    <row r="111" customFormat="false" ht="13.8" hidden="true" customHeight="false" outlineLevel="0" collapsed="false">
      <c r="A111" s="251"/>
      <c r="B111" s="564"/>
      <c r="C111" s="96"/>
      <c r="D111" s="47"/>
      <c r="E111" s="47"/>
      <c r="F111" s="47"/>
      <c r="G111" s="47"/>
      <c r="H111" s="120"/>
      <c r="I111" s="571"/>
      <c r="J111" s="572"/>
      <c r="K111" s="47"/>
      <c r="L111" s="47"/>
      <c r="M111" s="46"/>
      <c r="N111" s="47"/>
      <c r="O111" s="47"/>
      <c r="P111" s="78"/>
      <c r="Q111" s="77"/>
      <c r="R111" s="77"/>
      <c r="S111" s="77"/>
      <c r="T111" s="77"/>
      <c r="U111" s="77"/>
      <c r="V111" s="78"/>
      <c r="W111" s="117"/>
      <c r="X111" s="117"/>
      <c r="Y111" s="117"/>
      <c r="Z111" s="133"/>
    </row>
    <row r="112" customFormat="false" ht="13.8" hidden="true" customHeight="false" outlineLevel="0" collapsed="false">
      <c r="A112" s="251"/>
      <c r="B112" s="564"/>
      <c r="C112" s="96"/>
      <c r="D112" s="47"/>
      <c r="E112" s="47"/>
      <c r="F112" s="47"/>
      <c r="G112" s="47"/>
      <c r="H112" s="120"/>
      <c r="I112" s="571"/>
      <c r="J112" s="572"/>
      <c r="K112" s="47"/>
      <c r="L112" s="47"/>
      <c r="M112" s="46"/>
      <c r="N112" s="47"/>
      <c r="O112" s="47"/>
      <c r="P112" s="47"/>
      <c r="Q112" s="46"/>
      <c r="R112" s="46"/>
      <c r="S112" s="46"/>
      <c r="T112" s="46"/>
      <c r="U112" s="46"/>
      <c r="V112" s="47"/>
      <c r="W112" s="97"/>
      <c r="X112" s="97"/>
      <c r="Y112" s="97"/>
      <c r="Z112" s="134"/>
    </row>
    <row r="113" customFormat="false" ht="13.8" hidden="true" customHeight="false" outlineLevel="0" collapsed="false">
      <c r="A113" s="251"/>
      <c r="B113" s="564"/>
      <c r="C113" s="96"/>
      <c r="D113" s="47"/>
      <c r="E113" s="47"/>
      <c r="F113" s="47"/>
      <c r="G113" s="47"/>
      <c r="H113" s="120"/>
      <c r="I113" s="571"/>
      <c r="J113" s="572"/>
      <c r="K113" s="47"/>
      <c r="L113" s="47"/>
      <c r="M113" s="46"/>
      <c r="N113" s="47"/>
      <c r="O113" s="47"/>
      <c r="P113" s="47"/>
      <c r="Q113" s="46"/>
      <c r="R113" s="46"/>
      <c r="S113" s="46"/>
      <c r="T113" s="46"/>
      <c r="U113" s="46"/>
      <c r="V113" s="47"/>
      <c r="W113" s="97"/>
      <c r="X113" s="97"/>
      <c r="Y113" s="97"/>
      <c r="Z113" s="134"/>
    </row>
    <row r="114" customFormat="false" ht="13.8" hidden="true" customHeight="false" outlineLevel="0" collapsed="false">
      <c r="A114" s="251"/>
      <c r="B114" s="564"/>
      <c r="C114" s="98"/>
      <c r="D114" s="54"/>
      <c r="E114" s="54"/>
      <c r="F114" s="54"/>
      <c r="G114" s="54"/>
      <c r="H114" s="123"/>
      <c r="I114" s="618"/>
      <c r="J114" s="619"/>
      <c r="K114" s="54"/>
      <c r="L114" s="54"/>
      <c r="M114" s="53" t="n">
        <v>9771.24</v>
      </c>
      <c r="N114" s="54"/>
      <c r="O114" s="54"/>
      <c r="P114" s="54"/>
      <c r="Q114" s="53"/>
      <c r="R114" s="53"/>
      <c r="S114" s="53"/>
      <c r="T114" s="53"/>
      <c r="U114" s="53"/>
      <c r="V114" s="54"/>
      <c r="W114" s="51"/>
      <c r="X114" s="51"/>
      <c r="Y114" s="51"/>
      <c r="Z114" s="668"/>
    </row>
    <row r="115" customFormat="false" ht="13.8" hidden="true" customHeight="false" outlineLevel="0" collapsed="false">
      <c r="A115" s="251"/>
      <c r="B115" s="564"/>
      <c r="C115" s="296" t="s">
        <v>386</v>
      </c>
      <c r="D115" s="152"/>
      <c r="E115" s="152"/>
      <c r="F115" s="152"/>
      <c r="G115" s="152"/>
      <c r="H115" s="150"/>
      <c r="I115" s="669"/>
      <c r="J115" s="670"/>
      <c r="K115" s="152" t="n">
        <v>8848</v>
      </c>
      <c r="L115" s="152" t="n">
        <v>10252.99</v>
      </c>
      <c r="M115" s="151"/>
      <c r="N115" s="152"/>
      <c r="O115" s="152"/>
      <c r="P115" s="152"/>
      <c r="Q115" s="151"/>
      <c r="R115" s="151"/>
      <c r="S115" s="151"/>
      <c r="T115" s="151"/>
      <c r="U115" s="151"/>
      <c r="V115" s="152"/>
      <c r="W115" s="242"/>
      <c r="X115" s="242"/>
      <c r="Y115" s="242"/>
      <c r="Z115" s="620"/>
    </row>
    <row r="116" customFormat="false" ht="17.25" hidden="false" customHeight="true" outlineLevel="0" collapsed="false">
      <c r="A116" s="568" t="s">
        <v>387</v>
      </c>
      <c r="B116" s="18" t="s">
        <v>267</v>
      </c>
      <c r="C116" s="18"/>
      <c r="D116" s="653"/>
      <c r="E116" s="653"/>
      <c r="F116" s="653"/>
      <c r="G116" s="653"/>
      <c r="H116" s="654"/>
      <c r="I116" s="655"/>
      <c r="J116" s="656"/>
      <c r="K116" s="158" t="n">
        <v>5500</v>
      </c>
      <c r="L116" s="158"/>
      <c r="M116" s="158" t="n">
        <f aca="false">M117</f>
        <v>0</v>
      </c>
      <c r="N116" s="158"/>
      <c r="O116" s="159" t="n">
        <v>10000</v>
      </c>
      <c r="P116" s="159" t="n">
        <v>2238</v>
      </c>
      <c r="Q116" s="159" t="n">
        <v>21924.4</v>
      </c>
      <c r="R116" s="159" t="n">
        <v>1080</v>
      </c>
      <c r="S116" s="159"/>
      <c r="T116" s="159" t="n">
        <v>12820.31</v>
      </c>
      <c r="U116" s="159" t="n">
        <v>118797.45</v>
      </c>
      <c r="V116" s="158" t="n">
        <v>45500</v>
      </c>
      <c r="W116" s="156" t="n">
        <f aca="false">W117</f>
        <v>0</v>
      </c>
      <c r="X116" s="156"/>
      <c r="Y116" s="156"/>
      <c r="Z116" s="671" t="n">
        <f aca="false">Z117</f>
        <v>0</v>
      </c>
    </row>
    <row r="117" customFormat="false" ht="17.25" hidden="false" customHeight="true" outlineLevel="0" collapsed="false">
      <c r="A117" s="569"/>
      <c r="B117" s="570"/>
      <c r="C117" s="296" t="s">
        <v>360</v>
      </c>
      <c r="D117" s="143"/>
      <c r="E117" s="143"/>
      <c r="F117" s="143"/>
      <c r="G117" s="143"/>
      <c r="H117" s="141"/>
      <c r="I117" s="587"/>
      <c r="J117" s="588"/>
      <c r="K117" s="143" t="n">
        <v>5500</v>
      </c>
      <c r="L117" s="143"/>
      <c r="M117" s="143"/>
      <c r="N117" s="143"/>
      <c r="O117" s="142"/>
      <c r="P117" s="142"/>
      <c r="Q117" s="142"/>
      <c r="R117" s="142"/>
      <c r="S117" s="142"/>
      <c r="T117" s="142" t="n">
        <v>12820.31</v>
      </c>
      <c r="U117" s="142"/>
      <c r="V117" s="143"/>
      <c r="W117" s="97"/>
      <c r="X117" s="97"/>
      <c r="Y117" s="97"/>
      <c r="Z117" s="134" t="n">
        <f aca="false">W117+X117+Y117</f>
        <v>0</v>
      </c>
    </row>
    <row r="118" customFormat="false" ht="17.25" hidden="false" customHeight="true" outlineLevel="0" collapsed="false">
      <c r="A118" s="672" t="s">
        <v>272</v>
      </c>
      <c r="B118" s="647" t="s">
        <v>273</v>
      </c>
      <c r="C118" s="647"/>
      <c r="D118" s="278" t="n">
        <v>666567</v>
      </c>
      <c r="E118" s="278" t="n">
        <v>223164</v>
      </c>
      <c r="F118" s="278" t="n">
        <v>527019</v>
      </c>
      <c r="G118" s="278" t="n">
        <v>279677</v>
      </c>
      <c r="H118" s="278" t="n">
        <v>1160065</v>
      </c>
      <c r="I118" s="673" t="n">
        <v>2097438</v>
      </c>
      <c r="J118" s="278" t="n">
        <v>344577</v>
      </c>
      <c r="K118" s="137" t="n">
        <f aca="false">SUM(K119:K133)</f>
        <v>11076</v>
      </c>
      <c r="L118" s="137" t="n">
        <f aca="false">SUM(L119:L133)</f>
        <v>22611.84</v>
      </c>
      <c r="M118" s="138" t="n">
        <f aca="false">SUM(M119:M133)</f>
        <v>52135.36</v>
      </c>
      <c r="N118" s="137" t="n">
        <v>60359.19</v>
      </c>
      <c r="O118" s="138" t="n">
        <v>319793.29</v>
      </c>
      <c r="P118" s="138" t="n">
        <v>478985.9</v>
      </c>
      <c r="Q118" s="138" t="n">
        <v>204385.99</v>
      </c>
      <c r="R118" s="138" t="n">
        <v>183771.86</v>
      </c>
      <c r="S118" s="138" t="n">
        <v>196595</v>
      </c>
      <c r="T118" s="138" t="n">
        <v>410130.78</v>
      </c>
      <c r="U118" s="138" t="n">
        <v>18544.73</v>
      </c>
      <c r="V118" s="137" t="n">
        <v>318736</v>
      </c>
      <c r="W118" s="137" t="n">
        <f aca="false">SUM(W119:W133)</f>
        <v>534365</v>
      </c>
      <c r="X118" s="137"/>
      <c r="Y118" s="137"/>
      <c r="Z118" s="140" t="n">
        <f aca="false">SUM(Z119:Z133)</f>
        <v>534365</v>
      </c>
    </row>
    <row r="119" customFormat="false" ht="13.2" hidden="true" customHeight="false" outlineLevel="0" collapsed="false">
      <c r="A119" s="251"/>
      <c r="B119" s="564"/>
      <c r="C119" s="96"/>
      <c r="D119" s="120"/>
      <c r="E119" s="120"/>
      <c r="F119" s="120"/>
      <c r="G119" s="120"/>
      <c r="H119" s="120"/>
      <c r="I119" s="571"/>
      <c r="J119" s="572"/>
      <c r="K119" s="47" t="n">
        <v>11076</v>
      </c>
      <c r="L119" s="78"/>
      <c r="M119" s="78"/>
      <c r="N119" s="78"/>
      <c r="O119" s="78"/>
      <c r="P119" s="78"/>
      <c r="Q119" s="77"/>
      <c r="R119" s="77"/>
      <c r="S119" s="77"/>
      <c r="T119" s="77"/>
      <c r="U119" s="77"/>
      <c r="V119" s="78"/>
      <c r="W119" s="117"/>
      <c r="X119" s="117"/>
      <c r="Y119" s="117"/>
      <c r="Z119" s="133"/>
    </row>
    <row r="120" customFormat="false" ht="13.2" hidden="true" customHeight="false" outlineLevel="0" collapsed="false">
      <c r="A120" s="251"/>
      <c r="B120" s="564"/>
      <c r="C120" s="96"/>
      <c r="D120" s="120"/>
      <c r="E120" s="120"/>
      <c r="F120" s="120"/>
      <c r="G120" s="120"/>
      <c r="H120" s="120"/>
      <c r="I120" s="571"/>
      <c r="J120" s="572"/>
      <c r="K120" s="47"/>
      <c r="L120" s="78"/>
      <c r="M120" s="78"/>
      <c r="N120" s="78"/>
      <c r="O120" s="78"/>
      <c r="P120" s="78"/>
      <c r="Q120" s="77"/>
      <c r="R120" s="77"/>
      <c r="S120" s="77"/>
      <c r="T120" s="77"/>
      <c r="U120" s="77"/>
      <c r="V120" s="78"/>
      <c r="W120" s="117"/>
      <c r="X120" s="117"/>
      <c r="Y120" s="117"/>
      <c r="Z120" s="133"/>
    </row>
    <row r="121" customFormat="false" ht="13.2" hidden="true" customHeight="false" outlineLevel="0" collapsed="false">
      <c r="A121" s="251"/>
      <c r="B121" s="564"/>
      <c r="C121" s="96" t="s">
        <v>388</v>
      </c>
      <c r="D121" s="120"/>
      <c r="E121" s="120"/>
      <c r="F121" s="120"/>
      <c r="G121" s="120"/>
      <c r="H121" s="120"/>
      <c r="I121" s="571"/>
      <c r="J121" s="572"/>
      <c r="K121" s="47"/>
      <c r="L121" s="78"/>
      <c r="M121" s="78"/>
      <c r="N121" s="78"/>
      <c r="O121" s="78"/>
      <c r="P121" s="78"/>
      <c r="Q121" s="77"/>
      <c r="R121" s="77"/>
      <c r="S121" s="77"/>
      <c r="T121" s="77"/>
      <c r="U121" s="77"/>
      <c r="V121" s="78"/>
      <c r="W121" s="117"/>
      <c r="X121" s="117"/>
      <c r="Y121" s="117"/>
      <c r="Z121" s="133"/>
    </row>
    <row r="122" customFormat="false" ht="13.2" hidden="true" customHeight="false" outlineLevel="0" collapsed="false">
      <c r="A122" s="251"/>
      <c r="B122" s="564"/>
      <c r="C122" s="96" t="s">
        <v>389</v>
      </c>
      <c r="D122" s="120"/>
      <c r="E122" s="120"/>
      <c r="F122" s="120"/>
      <c r="G122" s="120"/>
      <c r="H122" s="120"/>
      <c r="I122" s="571"/>
      <c r="J122" s="572"/>
      <c r="K122" s="47"/>
      <c r="L122" s="78"/>
      <c r="M122" s="78"/>
      <c r="N122" s="78"/>
      <c r="O122" s="78"/>
      <c r="P122" s="78"/>
      <c r="Q122" s="77"/>
      <c r="R122" s="77"/>
      <c r="S122" s="77"/>
      <c r="T122" s="77"/>
      <c r="U122" s="77"/>
      <c r="V122" s="78"/>
      <c r="W122" s="117"/>
      <c r="X122" s="117"/>
      <c r="Y122" s="117"/>
      <c r="Z122" s="133"/>
    </row>
    <row r="123" customFormat="false" ht="13.2" hidden="true" customHeight="false" outlineLevel="0" collapsed="false">
      <c r="A123" s="251"/>
      <c r="B123" s="564"/>
      <c r="C123" s="96" t="s">
        <v>390</v>
      </c>
      <c r="D123" s="120"/>
      <c r="E123" s="120"/>
      <c r="F123" s="120"/>
      <c r="G123" s="120"/>
      <c r="H123" s="120"/>
      <c r="I123" s="571"/>
      <c r="J123" s="572"/>
      <c r="K123" s="47"/>
      <c r="L123" s="78"/>
      <c r="M123" s="78"/>
      <c r="N123" s="78"/>
      <c r="O123" s="78"/>
      <c r="P123" s="78"/>
      <c r="Q123" s="77"/>
      <c r="R123" s="77"/>
      <c r="S123" s="77"/>
      <c r="T123" s="77"/>
      <c r="U123" s="77"/>
      <c r="V123" s="78"/>
      <c r="W123" s="117"/>
      <c r="X123" s="117"/>
      <c r="Y123" s="117"/>
      <c r="Z123" s="133"/>
    </row>
    <row r="124" customFormat="false" ht="13.2" hidden="true" customHeight="false" outlineLevel="0" collapsed="false">
      <c r="A124" s="251"/>
      <c r="B124" s="564"/>
      <c r="C124" s="96"/>
      <c r="D124" s="120"/>
      <c r="E124" s="120"/>
      <c r="F124" s="120"/>
      <c r="G124" s="120"/>
      <c r="H124" s="120"/>
      <c r="I124" s="571"/>
      <c r="J124" s="572"/>
      <c r="K124" s="47"/>
      <c r="L124" s="78"/>
      <c r="M124" s="78"/>
      <c r="N124" s="78"/>
      <c r="O124" s="78"/>
      <c r="P124" s="78"/>
      <c r="Q124" s="77"/>
      <c r="R124" s="77"/>
      <c r="S124" s="77"/>
      <c r="T124" s="77"/>
      <c r="U124" s="77"/>
      <c r="V124" s="78"/>
      <c r="W124" s="117"/>
      <c r="X124" s="117"/>
      <c r="Y124" s="117"/>
      <c r="Z124" s="133"/>
    </row>
    <row r="125" customFormat="false" ht="13.2" hidden="true" customHeight="false" outlineLevel="0" collapsed="false">
      <c r="A125" s="251"/>
      <c r="B125" s="564"/>
      <c r="C125" s="96"/>
      <c r="D125" s="120"/>
      <c r="E125" s="120"/>
      <c r="F125" s="120"/>
      <c r="G125" s="120"/>
      <c r="H125" s="120"/>
      <c r="I125" s="571"/>
      <c r="J125" s="572"/>
      <c r="K125" s="47"/>
      <c r="L125" s="78"/>
      <c r="M125" s="78"/>
      <c r="N125" s="78"/>
      <c r="O125" s="78"/>
      <c r="P125" s="78"/>
      <c r="Q125" s="77"/>
      <c r="R125" s="77"/>
      <c r="S125" s="77"/>
      <c r="T125" s="77"/>
      <c r="U125" s="77"/>
      <c r="V125" s="78"/>
      <c r="W125" s="117"/>
      <c r="X125" s="117"/>
      <c r="Y125" s="117"/>
      <c r="Z125" s="133"/>
    </row>
    <row r="126" customFormat="false" ht="13.2" hidden="true" customHeight="false" outlineLevel="0" collapsed="false">
      <c r="A126" s="251"/>
      <c r="B126" s="564"/>
      <c r="C126" s="96"/>
      <c r="D126" s="120"/>
      <c r="E126" s="120"/>
      <c r="F126" s="120"/>
      <c r="G126" s="120"/>
      <c r="H126" s="120"/>
      <c r="I126" s="571"/>
      <c r="J126" s="572"/>
      <c r="K126" s="47"/>
      <c r="L126" s="78" t="n">
        <v>22611.84</v>
      </c>
      <c r="M126" s="77"/>
      <c r="N126" s="78"/>
      <c r="O126" s="78"/>
      <c r="P126" s="78"/>
      <c r="Q126" s="77"/>
      <c r="R126" s="77"/>
      <c r="S126" s="77"/>
      <c r="T126" s="77"/>
      <c r="U126" s="77"/>
      <c r="V126" s="78"/>
      <c r="W126" s="117"/>
      <c r="X126" s="117"/>
      <c r="Y126" s="117"/>
      <c r="Z126" s="133"/>
    </row>
    <row r="127" customFormat="false" ht="13.2" hidden="false" customHeight="false" outlineLevel="0" collapsed="false">
      <c r="A127" s="251"/>
      <c r="B127" s="564"/>
      <c r="C127" s="96" t="s">
        <v>329</v>
      </c>
      <c r="D127" s="120"/>
      <c r="E127" s="120"/>
      <c r="F127" s="120"/>
      <c r="G127" s="120"/>
      <c r="H127" s="120"/>
      <c r="I127" s="571"/>
      <c r="J127" s="572"/>
      <c r="K127" s="47"/>
      <c r="L127" s="78"/>
      <c r="M127" s="77"/>
      <c r="N127" s="78"/>
      <c r="O127" s="78"/>
      <c r="P127" s="78"/>
      <c r="Q127" s="77"/>
      <c r="R127" s="77"/>
      <c r="S127" s="77"/>
      <c r="T127" s="77"/>
      <c r="U127" s="77"/>
      <c r="V127" s="78"/>
      <c r="W127" s="117" t="n">
        <v>529365</v>
      </c>
      <c r="X127" s="117"/>
      <c r="Y127" s="117"/>
      <c r="Z127" s="133" t="n">
        <f aca="false">W127+X127+Y127</f>
        <v>529365</v>
      </c>
    </row>
    <row r="128" customFormat="false" ht="13.2" hidden="false" customHeight="false" outlineLevel="0" collapsed="false">
      <c r="A128" s="251"/>
      <c r="B128" s="564"/>
      <c r="C128" s="96" t="s">
        <v>391</v>
      </c>
      <c r="D128" s="120"/>
      <c r="E128" s="120"/>
      <c r="F128" s="120"/>
      <c r="G128" s="120"/>
      <c r="H128" s="120"/>
      <c r="I128" s="571"/>
      <c r="J128" s="572"/>
      <c r="K128" s="47"/>
      <c r="L128" s="78"/>
      <c r="M128" s="77" t="n">
        <v>31200</v>
      </c>
      <c r="N128" s="78"/>
      <c r="O128" s="78"/>
      <c r="P128" s="78"/>
      <c r="Q128" s="77"/>
      <c r="R128" s="77"/>
      <c r="S128" s="77"/>
      <c r="T128" s="77"/>
      <c r="U128" s="77"/>
      <c r="V128" s="78"/>
      <c r="W128" s="117" t="n">
        <v>5000</v>
      </c>
      <c r="X128" s="117"/>
      <c r="Y128" s="117"/>
      <c r="Z128" s="133" t="n">
        <f aca="false">W128+X128+Y128</f>
        <v>5000</v>
      </c>
    </row>
    <row r="129" customFormat="false" ht="13.2" hidden="true" customHeight="false" outlineLevel="0" collapsed="false">
      <c r="A129" s="251"/>
      <c r="B129" s="564"/>
      <c r="C129" s="96"/>
      <c r="D129" s="120"/>
      <c r="E129" s="120"/>
      <c r="F129" s="120"/>
      <c r="G129" s="120"/>
      <c r="H129" s="120"/>
      <c r="I129" s="571"/>
      <c r="J129" s="572"/>
      <c r="K129" s="47"/>
      <c r="L129" s="78"/>
      <c r="M129" s="77" t="n">
        <v>12085.36</v>
      </c>
      <c r="N129" s="78"/>
      <c r="O129" s="78"/>
      <c r="P129" s="78"/>
      <c r="Q129" s="77"/>
      <c r="R129" s="77"/>
      <c r="S129" s="77"/>
      <c r="T129" s="77"/>
      <c r="U129" s="77"/>
      <c r="V129" s="78"/>
      <c r="W129" s="117"/>
      <c r="X129" s="117"/>
      <c r="Y129" s="117"/>
      <c r="Z129" s="133" t="n">
        <f aca="false">W129+X129+Y129</f>
        <v>0</v>
      </c>
    </row>
    <row r="130" customFormat="false" ht="13.2" hidden="true" customHeight="false" outlineLevel="0" collapsed="false">
      <c r="A130" s="251"/>
      <c r="B130" s="564"/>
      <c r="C130" s="96"/>
      <c r="D130" s="135"/>
      <c r="E130" s="135"/>
      <c r="F130" s="135"/>
      <c r="G130" s="135"/>
      <c r="H130" s="135"/>
      <c r="I130" s="575"/>
      <c r="J130" s="576"/>
      <c r="K130" s="81"/>
      <c r="L130" s="78"/>
      <c r="M130" s="77"/>
      <c r="N130" s="78"/>
      <c r="O130" s="78"/>
      <c r="P130" s="78"/>
      <c r="Q130" s="77"/>
      <c r="R130" s="77"/>
      <c r="S130" s="77"/>
      <c r="T130" s="77"/>
      <c r="U130" s="77"/>
      <c r="V130" s="78"/>
      <c r="W130" s="117"/>
      <c r="X130" s="117"/>
      <c r="Y130" s="117"/>
      <c r="Z130" s="133" t="n">
        <f aca="false">W130+X130+Y130</f>
        <v>0</v>
      </c>
    </row>
    <row r="131" customFormat="false" ht="13.2" hidden="true" customHeight="false" outlineLevel="0" collapsed="false">
      <c r="A131" s="251"/>
      <c r="B131" s="564"/>
      <c r="C131" s="96"/>
      <c r="D131" s="135"/>
      <c r="E131" s="135"/>
      <c r="F131" s="135"/>
      <c r="G131" s="135"/>
      <c r="H131" s="135"/>
      <c r="I131" s="575"/>
      <c r="J131" s="576"/>
      <c r="K131" s="81"/>
      <c r="L131" s="47"/>
      <c r="M131" s="46" t="n">
        <v>8850</v>
      </c>
      <c r="N131" s="97"/>
      <c r="O131" s="117"/>
      <c r="P131" s="117"/>
      <c r="Q131" s="147"/>
      <c r="R131" s="147"/>
      <c r="S131" s="147"/>
      <c r="T131" s="147"/>
      <c r="U131" s="147"/>
      <c r="V131" s="117"/>
      <c r="W131" s="117"/>
      <c r="X131" s="117"/>
      <c r="Y131" s="117"/>
      <c r="Z131" s="133" t="n">
        <f aca="false">W131+X131+Y131</f>
        <v>0</v>
      </c>
    </row>
    <row r="132" customFormat="false" ht="13.2" hidden="true" customHeight="false" outlineLevel="0" collapsed="false">
      <c r="A132" s="251"/>
      <c r="B132" s="564"/>
      <c r="C132" s="99"/>
      <c r="D132" s="135"/>
      <c r="E132" s="135"/>
      <c r="F132" s="135"/>
      <c r="G132" s="135"/>
      <c r="H132" s="135"/>
      <c r="I132" s="575"/>
      <c r="J132" s="576"/>
      <c r="K132" s="81"/>
      <c r="L132" s="143"/>
      <c r="M132" s="142"/>
      <c r="N132" s="143"/>
      <c r="O132" s="143"/>
      <c r="P132" s="143"/>
      <c r="Q132" s="142"/>
      <c r="R132" s="142"/>
      <c r="S132" s="142"/>
      <c r="T132" s="142"/>
      <c r="U132" s="142"/>
      <c r="V132" s="143"/>
      <c r="W132" s="117"/>
      <c r="X132" s="117"/>
      <c r="Y132" s="117"/>
      <c r="Z132" s="133" t="n">
        <f aca="false">W132+X132+Y132</f>
        <v>0</v>
      </c>
    </row>
    <row r="133" customFormat="false" ht="13.8" hidden="false" customHeight="false" outlineLevel="0" collapsed="false">
      <c r="A133" s="251"/>
      <c r="B133" s="564"/>
      <c r="C133" s="99"/>
      <c r="D133" s="135"/>
      <c r="E133" s="135"/>
      <c r="F133" s="135"/>
      <c r="G133" s="135"/>
      <c r="H133" s="135"/>
      <c r="I133" s="575"/>
      <c r="J133" s="576"/>
      <c r="K133" s="81"/>
      <c r="L133" s="81"/>
      <c r="M133" s="80"/>
      <c r="N133" s="81"/>
      <c r="O133" s="81"/>
      <c r="P133" s="81"/>
      <c r="Q133" s="80"/>
      <c r="R133" s="80"/>
      <c r="S133" s="80"/>
      <c r="T133" s="80"/>
      <c r="U133" s="80"/>
      <c r="V133" s="81"/>
      <c r="W133" s="97"/>
      <c r="X133" s="97"/>
      <c r="Y133" s="97"/>
      <c r="Z133" s="134" t="n">
        <f aca="false">W133+X133+Y133</f>
        <v>0</v>
      </c>
    </row>
    <row r="134" customFormat="false" ht="14.4" hidden="true" customHeight="false" outlineLevel="0" collapsed="false">
      <c r="A134" s="245" t="s">
        <v>287</v>
      </c>
      <c r="B134" s="18" t="s">
        <v>288</v>
      </c>
      <c r="C134" s="18"/>
      <c r="D134" s="246"/>
      <c r="E134" s="246"/>
      <c r="F134" s="246"/>
      <c r="G134" s="246"/>
      <c r="H134" s="246"/>
      <c r="I134" s="349" t="n">
        <v>104542</v>
      </c>
      <c r="J134" s="247" t="n">
        <v>66000</v>
      </c>
      <c r="K134" s="137" t="n">
        <f aca="false">K135+K138</f>
        <v>0</v>
      </c>
      <c r="L134" s="63"/>
      <c r="M134" s="63"/>
      <c r="N134" s="63"/>
      <c r="O134" s="63"/>
      <c r="P134" s="63" t="n">
        <v>35641.19</v>
      </c>
      <c r="Q134" s="139" t="n">
        <v>17</v>
      </c>
      <c r="R134" s="139"/>
      <c r="S134" s="139"/>
      <c r="T134" s="139"/>
      <c r="U134" s="139" t="n">
        <v>8612.4</v>
      </c>
      <c r="V134" s="63"/>
      <c r="W134" s="137"/>
      <c r="X134" s="137"/>
      <c r="Y134" s="137"/>
      <c r="Z134" s="140"/>
    </row>
    <row r="135" customFormat="false" ht="13.8" hidden="true" customHeight="false" outlineLevel="0" collapsed="false">
      <c r="A135" s="674"/>
      <c r="B135" s="675"/>
      <c r="C135" s="675"/>
      <c r="D135" s="676"/>
      <c r="E135" s="676"/>
      <c r="F135" s="676"/>
      <c r="G135" s="676"/>
      <c r="H135" s="676"/>
      <c r="I135" s="676"/>
      <c r="J135" s="676"/>
      <c r="K135" s="676"/>
      <c r="L135" s="677"/>
      <c r="M135" s="675"/>
      <c r="N135" s="678"/>
      <c r="O135" s="678"/>
      <c r="P135" s="678"/>
      <c r="Q135" s="679"/>
      <c r="R135" s="679"/>
      <c r="S135" s="679"/>
      <c r="T135" s="679"/>
      <c r="U135" s="679"/>
      <c r="V135" s="675"/>
      <c r="W135" s="680"/>
      <c r="X135" s="675"/>
      <c r="Y135" s="675"/>
      <c r="Z135" s="681"/>
    </row>
    <row r="136" customFormat="false" ht="14.4" hidden="true" customHeight="false" outlineLevel="0" collapsed="false">
      <c r="A136" s="672" t="s">
        <v>293</v>
      </c>
      <c r="B136" s="327" t="s">
        <v>294</v>
      </c>
      <c r="C136" s="327"/>
      <c r="D136" s="676"/>
      <c r="E136" s="676"/>
      <c r="F136" s="676"/>
      <c r="G136" s="676"/>
      <c r="H136" s="676"/>
      <c r="I136" s="676"/>
      <c r="J136" s="676"/>
      <c r="K136" s="676"/>
      <c r="L136" s="443"/>
      <c r="M136" s="541"/>
      <c r="N136" s="676"/>
      <c r="O136" s="676"/>
      <c r="P136" s="675"/>
      <c r="Q136" s="682" t="n">
        <v>1550</v>
      </c>
      <c r="R136" s="683"/>
      <c r="S136" s="679"/>
      <c r="T136" s="683"/>
      <c r="U136" s="679"/>
      <c r="V136" s="675"/>
      <c r="W136" s="547" t="n">
        <f aca="false">W137</f>
        <v>0</v>
      </c>
      <c r="X136" s="675"/>
      <c r="Y136" s="675"/>
      <c r="Z136" s="681"/>
    </row>
    <row r="137" customFormat="false" ht="13.8" hidden="true" customHeight="false" outlineLevel="0" collapsed="false">
      <c r="A137" s="674"/>
      <c r="B137" s="676"/>
      <c r="C137" s="540" t="s">
        <v>392</v>
      </c>
      <c r="D137" s="676"/>
      <c r="E137" s="676"/>
      <c r="F137" s="676"/>
      <c r="G137" s="676"/>
      <c r="H137" s="676"/>
      <c r="I137" s="676"/>
      <c r="J137" s="676"/>
      <c r="K137" s="676"/>
      <c r="L137" s="443"/>
      <c r="M137" s="541"/>
      <c r="N137" s="676"/>
      <c r="O137" s="676"/>
      <c r="P137" s="676"/>
      <c r="Q137" s="684"/>
      <c r="R137" s="442"/>
      <c r="S137" s="442"/>
      <c r="T137" s="442"/>
      <c r="U137" s="442"/>
      <c r="V137" s="540"/>
      <c r="W137" s="685"/>
      <c r="X137" s="540"/>
      <c r="Y137" s="540"/>
      <c r="Z137" s="686" t="n">
        <f aca="false">W137+X137+Y137</f>
        <v>0</v>
      </c>
    </row>
    <row r="138" customFormat="false" ht="13.8" hidden="true" customHeight="false" outlineLevel="0" collapsed="false">
      <c r="A138" s="569"/>
      <c r="B138" s="570"/>
      <c r="C138" s="271"/>
      <c r="D138" s="141"/>
      <c r="E138" s="141"/>
      <c r="F138" s="141"/>
      <c r="G138" s="141"/>
      <c r="H138" s="141"/>
      <c r="I138" s="141"/>
      <c r="J138" s="141"/>
      <c r="K138" s="143"/>
      <c r="L138" s="143"/>
      <c r="M138" s="143"/>
      <c r="N138" s="143"/>
      <c r="O138" s="143"/>
      <c r="P138" s="143"/>
      <c r="Q138" s="462"/>
      <c r="R138" s="408"/>
      <c r="S138" s="408"/>
      <c r="T138" s="408"/>
      <c r="U138" s="408"/>
      <c r="V138" s="292"/>
      <c r="W138" s="292"/>
      <c r="X138" s="292"/>
      <c r="Y138" s="292"/>
      <c r="Z138" s="144"/>
    </row>
    <row r="139" customFormat="false" ht="13.8" hidden="true" customHeight="false" outlineLevel="0" collapsed="false">
      <c r="A139" s="687" t="s">
        <v>393</v>
      </c>
      <c r="B139" s="688" t="s">
        <v>296</v>
      </c>
      <c r="C139" s="688"/>
      <c r="D139" s="688"/>
      <c r="E139" s="688"/>
      <c r="F139" s="688"/>
      <c r="G139" s="688"/>
      <c r="H139" s="688"/>
      <c r="I139" s="89" t="n">
        <f aca="false">I140</f>
        <v>0</v>
      </c>
      <c r="J139" s="89" t="n">
        <f aca="false">J140</f>
        <v>0</v>
      </c>
      <c r="K139" s="89" t="n">
        <f aca="false">K140</f>
        <v>0</v>
      </c>
      <c r="L139" s="89" t="n">
        <f aca="false">L140</f>
        <v>82887.77</v>
      </c>
      <c r="M139" s="90" t="n">
        <v>7399.64</v>
      </c>
      <c r="N139" s="689" t="n">
        <v>0</v>
      </c>
      <c r="O139" s="689" t="n">
        <f aca="false">O140</f>
        <v>0</v>
      </c>
      <c r="P139" s="689"/>
      <c r="Q139" s="88"/>
      <c r="R139" s="88"/>
      <c r="S139" s="88"/>
      <c r="T139" s="88"/>
      <c r="U139" s="88"/>
      <c r="V139" s="689"/>
      <c r="W139" s="87" t="n">
        <f aca="false">W140</f>
        <v>0</v>
      </c>
      <c r="X139" s="689"/>
      <c r="Y139" s="689"/>
      <c r="Z139" s="690"/>
    </row>
    <row r="140" customFormat="false" ht="13.8" hidden="true" customHeight="false" outlineLevel="0" collapsed="false">
      <c r="A140" s="569"/>
      <c r="B140" s="570"/>
      <c r="C140" s="676" t="s">
        <v>394</v>
      </c>
      <c r="D140" s="676"/>
      <c r="E140" s="676"/>
      <c r="F140" s="676"/>
      <c r="G140" s="676"/>
      <c r="H140" s="676"/>
      <c r="I140" s="141"/>
      <c r="J140" s="141"/>
      <c r="K140" s="143"/>
      <c r="L140" s="143" t="n">
        <v>82887.77</v>
      </c>
      <c r="M140" s="142" t="n">
        <v>7399.64</v>
      </c>
      <c r="N140" s="143"/>
      <c r="O140" s="143"/>
      <c r="P140" s="143"/>
      <c r="Q140" s="142"/>
      <c r="R140" s="142"/>
      <c r="S140" s="142"/>
      <c r="T140" s="142"/>
      <c r="U140" s="142"/>
      <c r="V140" s="143"/>
      <c r="W140" s="292"/>
      <c r="X140" s="292"/>
      <c r="Y140" s="292"/>
      <c r="Z140" s="144" t="n">
        <f aca="false">W140+X140+Y140</f>
        <v>0</v>
      </c>
    </row>
    <row r="141" customFormat="false" ht="16.8" hidden="false" customHeight="false" outlineLevel="0" collapsed="false">
      <c r="A141" s="207" t="s">
        <v>395</v>
      </c>
      <c r="B141" s="207"/>
      <c r="C141" s="207"/>
      <c r="D141" s="208" t="n">
        <v>2988050</v>
      </c>
      <c r="E141" s="208" t="n">
        <v>1793069</v>
      </c>
      <c r="F141" s="208" t="n">
        <v>2942409</v>
      </c>
      <c r="G141" s="208" t="n">
        <v>4880528</v>
      </c>
      <c r="H141" s="208" t="n">
        <f aca="false">H118+H101+H109+H97+H72+H68+H60+H58+H51+H30+H12+H9+H4+H116+H134+H139</f>
        <v>5977301</v>
      </c>
      <c r="I141" s="208" t="n">
        <f aca="false">I118+I101+I109+I97+I72+I68+I60+I58+I51+I30+I12+I9+I4+I116+I134+I139</f>
        <v>5818483</v>
      </c>
      <c r="J141" s="208" t="n">
        <f aca="false">J118+J101+J109+J97+J72+J68+J60+J58+J51+J30+J12+J9+J4+J116+J134+J139</f>
        <v>4719096</v>
      </c>
      <c r="K141" s="208" t="n">
        <f aca="false">K118+K101+K109+K97+K72+K68+K60+K58+K51+K30+K12+K9+K4+K116+K134+K139</f>
        <v>3932062</v>
      </c>
      <c r="L141" s="208" t="n">
        <f aca="false">L118+L101+L109+L97+L72+L68+L60+L58+L51+L30+L12+L9+L4+L116+L134+L139</f>
        <v>1771834.35</v>
      </c>
      <c r="M141" s="209" t="n">
        <f aca="false">M118+M101+M109+M97+M72+M68+M60+M58+M51+M30+M12+M9+M4+M116+M134+M139</f>
        <v>2868630.65</v>
      </c>
      <c r="N141" s="208" t="n">
        <f aca="false">N118+N101+N109+N97+N72+N68+N60+N58+N51+N30+N12+N9+N4+N116+N134+N139</f>
        <v>1348818.65</v>
      </c>
      <c r="O141" s="209" t="n">
        <f aca="false">O118+O101+O109+O97+O72+O68+O60+O58+O51+O30+O12+O9+O4+O116+O134+O139</f>
        <v>1900647.68</v>
      </c>
      <c r="P141" s="208" t="n">
        <f aca="false">P118+P101+P109+P97+P72+P68+P60+P58+P51+P30+P12+P9+P4+P116+P134+P139+P95</f>
        <v>2329182.13</v>
      </c>
      <c r="Q141" s="209" t="n">
        <f aca="false">Q118+Q101+Q109+Q97+Q72+Q68+Q60+Q58+Q51+Q30+Q12+Q9+Q4+Q116+Q134+Q139+Q95+Q136</f>
        <v>2649518.49</v>
      </c>
      <c r="R141" s="209" t="n">
        <f aca="false">R118+R101+R109+R97+R72+R68+R60+R58+R51+R30+R12+R9+R4+R116+R134+R139+R95+R136</f>
        <v>2729306.16</v>
      </c>
      <c r="S141" s="209" t="n">
        <f aca="false">S118+S101+S109+S97+S72+S68+S60+S58+S51+S30+S12+S9+S4+S116+S134+S139+S95+S136</f>
        <v>6260788.56</v>
      </c>
      <c r="T141" s="209" t="n">
        <f aca="false">T118+T101+T109+T97+T72+T68+T60+T58+T51+T30+T12+T9+T4+T116+T134+T139+T95+T136</f>
        <v>3770750.13</v>
      </c>
      <c r="U141" s="209" t="n">
        <v>3231552.74</v>
      </c>
      <c r="V141" s="208" t="n">
        <v>6366364</v>
      </c>
      <c r="W141" s="208" t="n">
        <f aca="false">W118+W101+W109+W97+W72+W68+W60+W58+W51+W30+W12+W9+W4+W116+W134+W139+W95+W136</f>
        <v>12142760</v>
      </c>
      <c r="X141" s="208" t="n">
        <f aca="false">X118+X101+X109+X97+X72+X68+X60+X58+X51+X30+X12+X9+X4+X116+X134+X139</f>
        <v>0</v>
      </c>
      <c r="Y141" s="208" t="n">
        <f aca="false">Y118+Y101+Y109+Y97+Y72+Y68+Y60+Y58+Y51+Y30+Y12+Y9+Y4+Y116+Y134+Y139</f>
        <v>226519</v>
      </c>
      <c r="Z141" s="555" t="n">
        <f aca="false">Z118+Z101+Z109+Z97+Z72+Z68+Z60+Z58+Z51+Z30+Z12+Z9+Z4+Z116+Z134+Z139</f>
        <v>12369279</v>
      </c>
    </row>
    <row r="142" customFormat="false" ht="13.8" hidden="false" customHeight="false" outlineLevel="0" collapsed="false"/>
    <row r="144" customFormat="false" ht="13.2" hidden="false" customHeight="false" outlineLevel="0" collapsed="false">
      <c r="Q144" s="0" t="n">
        <v>4970127</v>
      </c>
      <c r="W144" s="505"/>
      <c r="X144" s="34"/>
      <c r="Y144" s="34"/>
      <c r="Z144" s="34"/>
    </row>
    <row r="145" customFormat="false" ht="13.2" hidden="false" customHeight="false" outlineLevel="0" collapsed="false">
      <c r="Y145" s="34"/>
    </row>
    <row r="147" customFormat="false" ht="13.2" hidden="false" customHeight="false" outlineLevel="0" collapsed="false">
      <c r="Q147" s="34" t="n">
        <f aca="false">Q144-Q141</f>
        <v>2320608.51</v>
      </c>
      <c r="R147" s="34"/>
      <c r="S147" s="34"/>
      <c r="T147" s="34"/>
      <c r="U147" s="34"/>
      <c r="V147" s="34"/>
      <c r="W147" s="505"/>
      <c r="X147" s="34"/>
      <c r="Y147" s="34"/>
      <c r="Z147" s="34"/>
    </row>
    <row r="153" customFormat="false" ht="13.2" hidden="false" customHeight="false" outlineLevel="0" collapsed="false">
      <c r="R153" s="34"/>
      <c r="S153" s="34"/>
      <c r="T153" s="34"/>
      <c r="U153" s="34"/>
      <c r="V153" s="34"/>
    </row>
  </sheetData>
  <mergeCells count="65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Y2"/>
    <mergeCell ref="Z2:Z3"/>
    <mergeCell ref="B4:C4"/>
    <mergeCell ref="A5:A8"/>
    <mergeCell ref="B5:B8"/>
    <mergeCell ref="B9:C9"/>
    <mergeCell ref="A10:A11"/>
    <mergeCell ref="B10:B11"/>
    <mergeCell ref="B12:C12"/>
    <mergeCell ref="A13:A29"/>
    <mergeCell ref="B13:B29"/>
    <mergeCell ref="B30:C30"/>
    <mergeCell ref="A37:A49"/>
    <mergeCell ref="B37:B49"/>
    <mergeCell ref="B51:C51"/>
    <mergeCell ref="B58:C58"/>
    <mergeCell ref="B60:C60"/>
    <mergeCell ref="A61:A67"/>
    <mergeCell ref="B61:B67"/>
    <mergeCell ref="B68:C68"/>
    <mergeCell ref="A69:A71"/>
    <mergeCell ref="B69:B71"/>
    <mergeCell ref="B72:C72"/>
    <mergeCell ref="A73:A94"/>
    <mergeCell ref="B73:B94"/>
    <mergeCell ref="B95:C95"/>
    <mergeCell ref="B97:C97"/>
    <mergeCell ref="B101:C101"/>
    <mergeCell ref="A102:A108"/>
    <mergeCell ref="B102:B108"/>
    <mergeCell ref="B109:C109"/>
    <mergeCell ref="A110:A115"/>
    <mergeCell ref="B110:B115"/>
    <mergeCell ref="B116:C116"/>
    <mergeCell ref="B118:C118"/>
    <mergeCell ref="A119:A133"/>
    <mergeCell ref="B119:B133"/>
    <mergeCell ref="B134:C134"/>
    <mergeCell ref="B136:C136"/>
    <mergeCell ref="B139:C139"/>
    <mergeCell ref="A141:C141"/>
  </mergeCells>
  <printOptions headings="false" gridLines="false" gridLinesSet="true" horizontalCentered="false" verticalCentered="false"/>
  <pageMargins left="0" right="0" top="0.984027777777778" bottom="0.984027777777778" header="0.511811023622047" footer="0.511811023622047"/>
  <pageSetup paperSize="9" scale="8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CCFF"/>
    <pageSetUpPr fitToPage="false"/>
  </sheetPr>
  <dimension ref="A1:AB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A17" activeCellId="0" sqref="AA17"/>
    </sheetView>
  </sheetViews>
  <sheetFormatPr defaultColWidth="9.0546875" defaultRowHeight="13.2" customHeight="true" zeroHeight="false" outlineLevelRow="0" outlineLevelCol="0"/>
  <cols>
    <col collapsed="false" customWidth="true" hidden="false" outlineLevel="0" max="2" min="1" style="0" width="7.76"/>
    <col collapsed="false" customWidth="true" hidden="false" outlineLevel="0" max="3" min="3" style="0" width="31.1"/>
    <col collapsed="false" customWidth="true" hidden="true" outlineLevel="0" max="10" min="4" style="0" width="11.66"/>
    <col collapsed="false" customWidth="true" hidden="true" outlineLevel="0" max="11" min="11" style="0" width="10.55"/>
    <col collapsed="false" customWidth="true" hidden="true" outlineLevel="0" max="12" min="12" style="0" width="13.66"/>
    <col collapsed="false" customWidth="true" hidden="true" outlineLevel="0" max="19" min="13" style="0" width="13.55"/>
    <col collapsed="false" customWidth="true" hidden="true" outlineLevel="0" max="20" min="20" style="0" width="1.99"/>
    <col collapsed="false" customWidth="true" hidden="false" outlineLevel="0" max="21" min="21" style="0" width="0.1"/>
    <col collapsed="false" customWidth="true" hidden="false" outlineLevel="0" max="23" min="22" style="0" width="11.43"/>
    <col collapsed="false" customWidth="true" hidden="false" outlineLevel="0" max="25" min="24" style="0" width="11.66"/>
    <col collapsed="false" customWidth="true" hidden="false" outlineLevel="0" max="27" min="27" style="0" width="14.55"/>
  </cols>
  <sheetData>
    <row r="1" customFormat="false" ht="18" hidden="false" customHeight="false" outlineLevel="0" collapsed="false">
      <c r="A1" s="691" t="s">
        <v>396</v>
      </c>
      <c r="W1" s="34"/>
    </row>
    <row r="2" customFormat="false" ht="14.25" hidden="false" customHeight="true" outlineLevel="0" collapsed="false">
      <c r="A2" s="4" t="s">
        <v>1</v>
      </c>
      <c r="B2" s="5" t="s">
        <v>2</v>
      </c>
      <c r="C2" s="6" t="s">
        <v>3</v>
      </c>
      <c r="D2" s="6" t="s">
        <v>130</v>
      </c>
      <c r="E2" s="6" t="s">
        <v>131</v>
      </c>
      <c r="F2" s="6" t="s">
        <v>132</v>
      </c>
      <c r="G2" s="6" t="s">
        <v>133</v>
      </c>
      <c r="H2" s="6" t="s">
        <v>134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335</v>
      </c>
      <c r="W2" s="507" t="s">
        <v>23</v>
      </c>
      <c r="X2" s="7" t="s">
        <v>24</v>
      </c>
      <c r="Y2" s="8" t="s">
        <v>25</v>
      </c>
    </row>
    <row r="3" customFormat="false" ht="18.6" hidden="false" customHeight="true" outlineLevel="0" collapsed="false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07"/>
      <c r="X3" s="9" t="s">
        <v>26</v>
      </c>
      <c r="Y3" s="8"/>
    </row>
    <row r="4" customFormat="false" ht="14.4" hidden="false" customHeight="false" outlineLevel="0" collapsed="false">
      <c r="A4" s="692" t="n">
        <v>519</v>
      </c>
      <c r="B4" s="693" t="s">
        <v>397</v>
      </c>
      <c r="C4" s="693"/>
      <c r="D4" s="68" t="n">
        <f aca="false">SUM(D5:D10)</f>
        <v>0</v>
      </c>
      <c r="E4" s="68" t="n">
        <f aca="false">SUM(E5:E10)</f>
        <v>0</v>
      </c>
      <c r="F4" s="68" t="n">
        <f aca="false">SUM(F5:F10)</f>
        <v>806731</v>
      </c>
      <c r="G4" s="68" t="n">
        <f aca="false">SUM(G5:G10)</f>
        <v>1932030</v>
      </c>
      <c r="H4" s="68" t="n">
        <f aca="false">SUM(H5:H10)</f>
        <v>1218758</v>
      </c>
      <c r="I4" s="68" t="n">
        <f aca="false">SUM(I5:I10)</f>
        <v>1712805</v>
      </c>
      <c r="J4" s="68" t="n">
        <f aca="false">SUM(J5:J10)</f>
        <v>796126</v>
      </c>
      <c r="K4" s="68" t="n">
        <f aca="false">SUM(K5:K10)</f>
        <v>889265</v>
      </c>
      <c r="L4" s="69" t="n">
        <f aca="false">SUM(L5:L10)</f>
        <v>1041848.1</v>
      </c>
      <c r="M4" s="69" t="n">
        <f aca="false">SUM(M5:M10)</f>
        <v>1842801.75</v>
      </c>
      <c r="N4" s="68" t="n">
        <f aca="false">SUM(N5:N10)</f>
        <v>1578149.94</v>
      </c>
      <c r="O4" s="69" t="n">
        <f aca="false">SUM(O5:O10)</f>
        <v>597135.82</v>
      </c>
      <c r="P4" s="68" t="n">
        <f aca="false">SUM(P5:P10)</f>
        <v>61339.12</v>
      </c>
      <c r="Q4" s="69" t="n">
        <f aca="false">SUM(Q5:Q10)</f>
        <v>493589.98</v>
      </c>
      <c r="R4" s="68" t="n">
        <v>2007334.25</v>
      </c>
      <c r="S4" s="68" t="n">
        <v>5473933.26</v>
      </c>
      <c r="T4" s="68" t="n">
        <v>3663651.06</v>
      </c>
      <c r="U4" s="69" t="n">
        <v>406724.39</v>
      </c>
      <c r="V4" s="68" t="n">
        <v>2833658</v>
      </c>
      <c r="W4" s="68" t="n">
        <f aca="false">SUM(W5:W10)</f>
        <v>5446738</v>
      </c>
      <c r="X4" s="68" t="n">
        <f aca="false">SUM(X5:X10)</f>
        <v>1223935</v>
      </c>
      <c r="Y4" s="72" t="n">
        <f aca="false">SUM(Y5:Y10)</f>
        <v>6670673</v>
      </c>
    </row>
    <row r="5" customFormat="false" ht="13.2" hidden="false" customHeight="false" outlineLevel="0" collapsed="false">
      <c r="A5" s="82"/>
      <c r="B5" s="694"/>
      <c r="C5" s="94" t="s">
        <v>398</v>
      </c>
      <c r="D5" s="94"/>
      <c r="E5" s="94"/>
      <c r="F5" s="94"/>
      <c r="G5" s="94" t="n">
        <v>186636</v>
      </c>
      <c r="H5" s="94" t="n">
        <v>1102901</v>
      </c>
      <c r="I5" s="94" t="n">
        <v>1052724</v>
      </c>
      <c r="J5" s="95" t="n">
        <v>232649</v>
      </c>
      <c r="K5" s="95" t="n">
        <v>638944</v>
      </c>
      <c r="L5" s="192" t="n">
        <v>96973.2</v>
      </c>
      <c r="M5" s="192" t="n">
        <v>633655.25</v>
      </c>
      <c r="N5" s="95" t="n">
        <v>1495900</v>
      </c>
      <c r="O5" s="192" t="n">
        <v>363308.49</v>
      </c>
      <c r="P5" s="192" t="n">
        <v>47962.56</v>
      </c>
      <c r="Q5" s="192" t="n">
        <v>347415</v>
      </c>
      <c r="R5" s="95" t="n">
        <v>3158344</v>
      </c>
      <c r="S5" s="95"/>
      <c r="T5" s="95" t="n">
        <v>74.89</v>
      </c>
      <c r="U5" s="95"/>
      <c r="V5" s="95" t="n">
        <v>667395</v>
      </c>
      <c r="W5" s="95" t="n">
        <v>1764816</v>
      </c>
      <c r="X5" s="95" t="n">
        <v>502157</v>
      </c>
      <c r="Y5" s="565" t="n">
        <f aca="false">W5+X5</f>
        <v>2266973</v>
      </c>
    </row>
    <row r="6" customFormat="false" ht="13.2" hidden="false" customHeight="false" outlineLevel="0" collapsed="false">
      <c r="A6" s="82"/>
      <c r="B6" s="695"/>
      <c r="C6" s="96" t="s">
        <v>399</v>
      </c>
      <c r="D6" s="96"/>
      <c r="E6" s="96"/>
      <c r="F6" s="96"/>
      <c r="G6" s="96"/>
      <c r="H6" s="96"/>
      <c r="I6" s="96"/>
      <c r="J6" s="97"/>
      <c r="K6" s="97"/>
      <c r="L6" s="195"/>
      <c r="M6" s="195"/>
      <c r="N6" s="97"/>
      <c r="O6" s="195"/>
      <c r="P6" s="195"/>
      <c r="Q6" s="195"/>
      <c r="R6" s="97"/>
      <c r="S6" s="97"/>
      <c r="T6" s="97" t="n">
        <v>3663576.17</v>
      </c>
      <c r="U6" s="97"/>
      <c r="V6" s="97" t="n">
        <v>1225000</v>
      </c>
      <c r="W6" s="97"/>
      <c r="X6" s="97" t="n">
        <v>600000</v>
      </c>
      <c r="Y6" s="134" t="n">
        <f aca="false">W6+X6</f>
        <v>600000</v>
      </c>
    </row>
    <row r="7" customFormat="false" ht="13.2" hidden="false" customHeight="false" outlineLevel="0" collapsed="false">
      <c r="A7" s="82"/>
      <c r="B7" s="695"/>
      <c r="C7" s="96" t="s">
        <v>400</v>
      </c>
      <c r="D7" s="96"/>
      <c r="E7" s="96"/>
      <c r="F7" s="96"/>
      <c r="G7" s="96"/>
      <c r="H7" s="96"/>
      <c r="I7" s="96"/>
      <c r="J7" s="97"/>
      <c r="K7" s="97"/>
      <c r="L7" s="195"/>
      <c r="M7" s="195"/>
      <c r="N7" s="97"/>
      <c r="O7" s="195"/>
      <c r="P7" s="195"/>
      <c r="Q7" s="195"/>
      <c r="R7" s="97"/>
      <c r="S7" s="97"/>
      <c r="T7" s="97"/>
      <c r="U7" s="97"/>
      <c r="V7" s="97" t="n">
        <v>0</v>
      </c>
      <c r="W7" s="97" t="n">
        <f aca="false">335457+54366</f>
        <v>389823</v>
      </c>
      <c r="X7" s="97"/>
      <c r="Y7" s="134" t="n">
        <f aca="false">W7+X7</f>
        <v>389823</v>
      </c>
    </row>
    <row r="8" customFormat="false" ht="13.2" hidden="false" customHeight="false" outlineLevel="0" collapsed="false">
      <c r="A8" s="82"/>
      <c r="B8" s="695"/>
      <c r="C8" s="96" t="s">
        <v>401</v>
      </c>
      <c r="D8" s="96"/>
      <c r="E8" s="96"/>
      <c r="F8" s="96"/>
      <c r="G8" s="96"/>
      <c r="H8" s="96"/>
      <c r="I8" s="96"/>
      <c r="J8" s="97"/>
      <c r="K8" s="97"/>
      <c r="L8" s="195"/>
      <c r="M8" s="195"/>
      <c r="N8" s="97"/>
      <c r="O8" s="195"/>
      <c r="P8" s="195"/>
      <c r="Q8" s="195"/>
      <c r="R8" s="97"/>
      <c r="S8" s="97"/>
      <c r="T8" s="97"/>
      <c r="U8" s="97"/>
      <c r="V8" s="97" t="n">
        <v>0</v>
      </c>
      <c r="W8" s="97" t="n">
        <v>1842528</v>
      </c>
      <c r="X8" s="97"/>
      <c r="Y8" s="134" t="n">
        <f aca="false">W8+X8</f>
        <v>1842528</v>
      </c>
      <c r="AA8" s="34"/>
      <c r="AB8" s="34"/>
    </row>
    <row r="9" customFormat="false" ht="13.2" hidden="false" customHeight="false" outlineLevel="0" collapsed="false">
      <c r="A9" s="82"/>
      <c r="B9" s="695"/>
      <c r="C9" s="96" t="s">
        <v>402</v>
      </c>
      <c r="D9" s="96"/>
      <c r="E9" s="96"/>
      <c r="F9" s="96"/>
      <c r="G9" s="96"/>
      <c r="H9" s="96"/>
      <c r="I9" s="96"/>
      <c r="J9" s="97"/>
      <c r="K9" s="97"/>
      <c r="L9" s="195"/>
      <c r="M9" s="195"/>
      <c r="N9" s="97"/>
      <c r="O9" s="195"/>
      <c r="P9" s="195"/>
      <c r="Q9" s="195"/>
      <c r="R9" s="97"/>
      <c r="S9" s="97"/>
      <c r="T9" s="97" t="n">
        <v>3663576.17</v>
      </c>
      <c r="U9" s="97"/>
      <c r="V9" s="97" t="n">
        <v>0</v>
      </c>
      <c r="W9" s="97"/>
      <c r="X9" s="97" t="n">
        <v>225500</v>
      </c>
      <c r="Y9" s="134" t="n">
        <f aca="false">W9+X9</f>
        <v>225500</v>
      </c>
    </row>
    <row r="10" customFormat="false" ht="13.8" hidden="false" customHeight="false" outlineLevel="0" collapsed="false">
      <c r="A10" s="82"/>
      <c r="B10" s="696"/>
      <c r="C10" s="697" t="s">
        <v>403</v>
      </c>
      <c r="D10" s="98"/>
      <c r="E10" s="98"/>
      <c r="F10" s="98" t="n">
        <v>806731</v>
      </c>
      <c r="G10" s="98" t="n">
        <v>1745394</v>
      </c>
      <c r="H10" s="98" t="n">
        <v>115857</v>
      </c>
      <c r="I10" s="98" t="n">
        <v>660081</v>
      </c>
      <c r="J10" s="124" t="n">
        <v>563477</v>
      </c>
      <c r="K10" s="311" t="n">
        <v>250321</v>
      </c>
      <c r="L10" s="382" t="n">
        <v>944874.9</v>
      </c>
      <c r="M10" s="382" t="n">
        <v>1209146.5</v>
      </c>
      <c r="N10" s="311" t="n">
        <v>82249.94</v>
      </c>
      <c r="O10" s="382" t="n">
        <v>233827.33</v>
      </c>
      <c r="P10" s="382" t="n">
        <v>13376.56</v>
      </c>
      <c r="Q10" s="382" t="n">
        <v>146174.98</v>
      </c>
      <c r="R10" s="311" t="n">
        <v>3187597</v>
      </c>
      <c r="S10" s="311"/>
      <c r="T10" s="311"/>
      <c r="U10" s="311" t="n">
        <v>406724.39</v>
      </c>
      <c r="V10" s="311" t="n">
        <v>941263</v>
      </c>
      <c r="W10" s="124" t="n">
        <v>1449571</v>
      </c>
      <c r="X10" s="124" t="n">
        <v>-103722</v>
      </c>
      <c r="Y10" s="698" t="n">
        <f aca="false">W10+X10</f>
        <v>1345849</v>
      </c>
      <c r="AB10" s="34"/>
    </row>
    <row r="11" customFormat="false" ht="13.8" hidden="false" customHeight="false" outlineLevel="0" collapsed="false">
      <c r="A11" s="699" t="n">
        <v>450</v>
      </c>
      <c r="B11" s="700" t="s">
        <v>82</v>
      </c>
      <c r="C11" s="700"/>
      <c r="D11" s="129" t="n">
        <f aca="false">SUM(D12:D20)</f>
        <v>499436</v>
      </c>
      <c r="E11" s="129" t="n">
        <v>313085</v>
      </c>
      <c r="F11" s="129" t="n">
        <v>834018</v>
      </c>
      <c r="G11" s="129" t="n">
        <f aca="false">SUM(G12:G20)</f>
        <v>822908</v>
      </c>
      <c r="H11" s="129" t="n">
        <f aca="false">SUM(H12:H20)</f>
        <v>3260676</v>
      </c>
      <c r="I11" s="129" t="n">
        <f aca="false">SUM(I12:I20)</f>
        <v>553863</v>
      </c>
      <c r="J11" s="129" t="n">
        <f aca="false">SUM(J12:J20)</f>
        <v>509280</v>
      </c>
      <c r="K11" s="129" t="n">
        <f aca="false">SUM(K12:K20)</f>
        <v>620269</v>
      </c>
      <c r="L11" s="130" t="n">
        <f aca="false">SUM(L12:L20)</f>
        <v>259121.03</v>
      </c>
      <c r="M11" s="130" t="n">
        <f aca="false">SUM(M12:M20)</f>
        <v>923759.61</v>
      </c>
      <c r="N11" s="129" t="n">
        <f aca="false">SUM(N12:N20)</f>
        <v>913983.99</v>
      </c>
      <c r="O11" s="130" t="n">
        <f aca="false">SUM(O12:O20)</f>
        <v>670041.3</v>
      </c>
      <c r="P11" s="129" t="n">
        <f aca="false">SUM(P12:P20)</f>
        <v>1328239.53</v>
      </c>
      <c r="Q11" s="130" t="n">
        <f aca="false">SUM(Q12:Q20)</f>
        <v>1106855.59</v>
      </c>
      <c r="R11" s="129" t="n">
        <v>1156705.62</v>
      </c>
      <c r="S11" s="129" t="n">
        <v>2002013.71</v>
      </c>
      <c r="T11" s="129" t="n">
        <v>3964102.07</v>
      </c>
      <c r="U11" s="130" t="n">
        <v>2955825.56</v>
      </c>
      <c r="V11" s="129" t="n">
        <v>700407</v>
      </c>
      <c r="W11" s="129" t="n">
        <f aca="false">SUM(W12:W20)</f>
        <v>524036</v>
      </c>
      <c r="X11" s="129" t="n">
        <f aca="false">SUM(X12:X20)</f>
        <v>52604</v>
      </c>
      <c r="Y11" s="132" t="n">
        <f aca="false">SUM(Y12:Y20)</f>
        <v>576640</v>
      </c>
    </row>
    <row r="12" customFormat="false" ht="13.2" hidden="false" customHeight="false" outlineLevel="0" collapsed="false">
      <c r="A12" s="701"/>
      <c r="B12" s="694"/>
      <c r="C12" s="702" t="s">
        <v>404</v>
      </c>
      <c r="D12" s="703" t="n">
        <v>190367</v>
      </c>
      <c r="E12" s="703"/>
      <c r="F12" s="703"/>
      <c r="G12" s="95" t="n">
        <f aca="false">265551+398</f>
        <v>265949</v>
      </c>
      <c r="H12" s="703" t="n">
        <v>1534133</v>
      </c>
      <c r="I12" s="703" t="n">
        <v>43800</v>
      </c>
      <c r="J12" s="704"/>
      <c r="K12" s="289" t="n">
        <v>9775</v>
      </c>
      <c r="L12" s="705" t="n">
        <v>16185.64</v>
      </c>
      <c r="M12" s="705"/>
      <c r="N12" s="289" t="n">
        <v>191699.89</v>
      </c>
      <c r="O12" s="705"/>
      <c r="P12" s="705" t="n">
        <v>0</v>
      </c>
      <c r="Q12" s="705"/>
      <c r="R12" s="289"/>
      <c r="S12" s="289"/>
      <c r="T12" s="289" t="n">
        <v>3964102.07</v>
      </c>
      <c r="U12" s="705" t="n">
        <v>589242.13</v>
      </c>
      <c r="V12" s="289" t="n">
        <v>48896</v>
      </c>
      <c r="W12" s="95" t="n">
        <v>8379</v>
      </c>
      <c r="X12" s="95"/>
      <c r="Y12" s="565" t="n">
        <f aca="false">W12+X12</f>
        <v>8379</v>
      </c>
    </row>
    <row r="13" customFormat="false" ht="13.2" hidden="false" customHeight="false" outlineLevel="0" collapsed="false">
      <c r="A13" s="701"/>
      <c r="B13" s="706"/>
      <c r="C13" s="707" t="s">
        <v>405</v>
      </c>
      <c r="D13" s="707"/>
      <c r="E13" s="707"/>
      <c r="F13" s="707"/>
      <c r="G13" s="117"/>
      <c r="H13" s="707"/>
      <c r="I13" s="707"/>
      <c r="J13" s="708"/>
      <c r="K13" s="709"/>
      <c r="L13" s="373"/>
      <c r="M13" s="373"/>
      <c r="N13" s="709"/>
      <c r="O13" s="373"/>
      <c r="P13" s="373"/>
      <c r="Q13" s="373"/>
      <c r="R13" s="709"/>
      <c r="S13" s="709"/>
      <c r="T13" s="709"/>
      <c r="U13" s="373"/>
      <c r="V13" s="709"/>
      <c r="W13" s="117"/>
      <c r="X13" s="117"/>
      <c r="Y13" s="133" t="n">
        <f aca="false">W13+X13</f>
        <v>0</v>
      </c>
    </row>
    <row r="14" customFormat="false" ht="13.2" hidden="false" customHeight="false" outlineLevel="0" collapsed="false">
      <c r="A14" s="701"/>
      <c r="B14" s="706"/>
      <c r="C14" s="707" t="s">
        <v>406</v>
      </c>
      <c r="D14" s="707"/>
      <c r="E14" s="707"/>
      <c r="F14" s="707"/>
      <c r="G14" s="117"/>
      <c r="H14" s="707" t="n">
        <v>921499</v>
      </c>
      <c r="I14" s="707" t="n">
        <v>220604</v>
      </c>
      <c r="J14" s="708" t="n">
        <v>192501</v>
      </c>
      <c r="K14" s="709" t="n">
        <v>494</v>
      </c>
      <c r="L14" s="373" t="n">
        <v>208144.39</v>
      </c>
      <c r="M14" s="373" t="n">
        <v>907789.61</v>
      </c>
      <c r="N14" s="709" t="n">
        <v>686557.48</v>
      </c>
      <c r="O14" s="373" t="n">
        <v>142213.04</v>
      </c>
      <c r="P14" s="373" t="n">
        <v>663985.27</v>
      </c>
      <c r="Q14" s="373" t="n">
        <v>756524.1</v>
      </c>
      <c r="R14" s="709"/>
      <c r="S14" s="709"/>
      <c r="T14" s="709"/>
      <c r="U14" s="373" t="n">
        <v>798637.05</v>
      </c>
      <c r="V14" s="709" t="n">
        <v>42000</v>
      </c>
      <c r="W14" s="117" t="n">
        <f aca="false">325000+2000</f>
        <v>327000</v>
      </c>
      <c r="X14" s="117"/>
      <c r="Y14" s="133" t="n">
        <f aca="false">W14+X14</f>
        <v>327000</v>
      </c>
      <c r="AA14" s="34"/>
    </row>
    <row r="15" customFormat="false" ht="13.2" hidden="false" customHeight="false" outlineLevel="0" collapsed="false">
      <c r="A15" s="701"/>
      <c r="B15" s="706"/>
      <c r="C15" s="707" t="s">
        <v>407</v>
      </c>
      <c r="D15" s="707"/>
      <c r="E15" s="707"/>
      <c r="F15" s="707"/>
      <c r="G15" s="117" t="n">
        <v>545044</v>
      </c>
      <c r="H15" s="707" t="n">
        <v>545044</v>
      </c>
      <c r="I15" s="707"/>
      <c r="J15" s="708"/>
      <c r="K15" s="709"/>
      <c r="L15" s="373"/>
      <c r="M15" s="373" t="n">
        <v>12870</v>
      </c>
      <c r="N15" s="709" t="n">
        <v>1275.2</v>
      </c>
      <c r="O15" s="373" t="n">
        <v>132643.71</v>
      </c>
      <c r="P15" s="373" t="n">
        <v>34091.29</v>
      </c>
      <c r="Q15" s="373"/>
      <c r="R15" s="709"/>
      <c r="S15" s="709"/>
      <c r="T15" s="709"/>
      <c r="U15" s="373"/>
      <c r="V15" s="709" t="n">
        <v>181645</v>
      </c>
      <c r="W15" s="117"/>
      <c r="X15" s="117"/>
      <c r="Y15" s="133" t="n">
        <f aca="false">W15+X15</f>
        <v>0</v>
      </c>
      <c r="AB15" s="34"/>
    </row>
    <row r="16" customFormat="false" ht="13.2" hidden="false" customHeight="false" outlineLevel="0" collapsed="false">
      <c r="A16" s="701"/>
      <c r="B16" s="706"/>
      <c r="C16" s="707" t="s">
        <v>408</v>
      </c>
      <c r="D16" s="707"/>
      <c r="E16" s="707"/>
      <c r="F16" s="707"/>
      <c r="G16" s="117"/>
      <c r="H16" s="707"/>
      <c r="I16" s="707"/>
      <c r="J16" s="708"/>
      <c r="K16" s="709"/>
      <c r="L16" s="373"/>
      <c r="M16" s="373"/>
      <c r="N16" s="709" t="n">
        <v>34451.42</v>
      </c>
      <c r="O16" s="373"/>
      <c r="P16" s="373" t="n">
        <v>38214.9</v>
      </c>
      <c r="Q16" s="373" t="n">
        <v>92167.17</v>
      </c>
      <c r="R16" s="709"/>
      <c r="S16" s="709"/>
      <c r="T16" s="709"/>
      <c r="U16" s="373"/>
      <c r="V16" s="709" t="n">
        <v>20258</v>
      </c>
      <c r="W16" s="117"/>
      <c r="X16" s="117"/>
      <c r="Y16" s="133" t="n">
        <f aca="false">W16+X16</f>
        <v>0</v>
      </c>
      <c r="AB16" s="34"/>
    </row>
    <row r="17" customFormat="false" ht="13.2" hidden="false" customHeight="false" outlineLevel="0" collapsed="false">
      <c r="A17" s="701"/>
      <c r="B17" s="706"/>
      <c r="C17" s="707" t="s">
        <v>409</v>
      </c>
      <c r="D17" s="707" t="n">
        <v>309069</v>
      </c>
      <c r="E17" s="707"/>
      <c r="F17" s="707"/>
      <c r="G17" s="117"/>
      <c r="H17" s="707" t="n">
        <v>260000</v>
      </c>
      <c r="I17" s="707" t="n">
        <v>277803</v>
      </c>
      <c r="J17" s="708" t="n">
        <v>316779</v>
      </c>
      <c r="K17" s="709" t="n">
        <v>610000</v>
      </c>
      <c r="L17" s="373" t="n">
        <v>34791</v>
      </c>
      <c r="M17" s="373" t="n">
        <v>3100</v>
      </c>
      <c r="N17" s="709"/>
      <c r="O17" s="373" t="n">
        <v>365184.55</v>
      </c>
      <c r="P17" s="373" t="n">
        <v>591948.07</v>
      </c>
      <c r="Q17" s="373" t="n">
        <v>258164.32</v>
      </c>
      <c r="R17" s="709"/>
      <c r="S17" s="709"/>
      <c r="T17" s="709"/>
      <c r="U17" s="373" t="n">
        <v>490698.61</v>
      </c>
      <c r="V17" s="709" t="n">
        <v>87860</v>
      </c>
      <c r="W17" s="117" t="n">
        <f aca="false">69217+119440</f>
        <v>188657</v>
      </c>
      <c r="X17" s="117" t="n">
        <f aca="false">40500+7312-20208+25000</f>
        <v>52604</v>
      </c>
      <c r="Y17" s="133" t="n">
        <f aca="false">W17+X17</f>
        <v>241261</v>
      </c>
      <c r="Z17" s="34"/>
      <c r="AA17" s="34"/>
    </row>
    <row r="18" customFormat="false" ht="13.2" hidden="false" customHeight="false" outlineLevel="0" collapsed="false">
      <c r="A18" s="701"/>
      <c r="B18" s="706"/>
      <c r="C18" s="707" t="s">
        <v>410</v>
      </c>
      <c r="D18" s="707"/>
      <c r="E18" s="707"/>
      <c r="F18" s="707"/>
      <c r="G18" s="707" t="n">
        <v>11915</v>
      </c>
      <c r="H18" s="707"/>
      <c r="I18" s="707" t="n">
        <v>11656</v>
      </c>
      <c r="J18" s="708"/>
      <c r="K18" s="117"/>
      <c r="L18" s="147"/>
      <c r="M18" s="147" t="n">
        <v>0</v>
      </c>
      <c r="N18" s="117"/>
      <c r="O18" s="147" t="n">
        <v>30000</v>
      </c>
      <c r="P18" s="147" t="n">
        <v>0</v>
      </c>
      <c r="Q18" s="147"/>
      <c r="R18" s="117"/>
      <c r="S18" s="117"/>
      <c r="T18" s="117"/>
      <c r="U18" s="147" t="n">
        <v>333274</v>
      </c>
      <c r="V18" s="117" t="n">
        <v>319748</v>
      </c>
      <c r="W18" s="117"/>
      <c r="X18" s="117"/>
      <c r="Y18" s="133" t="n">
        <f aca="false">W18+X18</f>
        <v>0</v>
      </c>
    </row>
    <row r="19" customFormat="false" ht="13.2" hidden="false" customHeight="false" outlineLevel="0" collapsed="false">
      <c r="A19" s="701"/>
      <c r="B19" s="710"/>
      <c r="C19" s="711"/>
      <c r="D19" s="711"/>
      <c r="E19" s="711"/>
      <c r="F19" s="711"/>
      <c r="G19" s="711"/>
      <c r="H19" s="711"/>
      <c r="I19" s="711"/>
      <c r="J19" s="711"/>
      <c r="K19" s="97"/>
      <c r="L19" s="195"/>
      <c r="M19" s="195"/>
      <c r="N19" s="97"/>
      <c r="O19" s="195"/>
      <c r="P19" s="195" t="n">
        <v>0</v>
      </c>
      <c r="Q19" s="195"/>
      <c r="R19" s="97"/>
      <c r="S19" s="97"/>
      <c r="T19" s="97"/>
      <c r="U19" s="195" t="n">
        <v>16030.7</v>
      </c>
      <c r="V19" s="97" t="n">
        <v>0</v>
      </c>
      <c r="W19" s="97"/>
      <c r="X19" s="97"/>
      <c r="Y19" s="134" t="n">
        <f aca="false">W19+X19</f>
        <v>0</v>
      </c>
    </row>
    <row r="20" customFormat="false" ht="13.8" hidden="false" customHeight="false" outlineLevel="0" collapsed="false">
      <c r="A20" s="701"/>
      <c r="B20" s="710"/>
      <c r="C20" s="711"/>
      <c r="D20" s="711"/>
      <c r="E20" s="711"/>
      <c r="F20" s="711"/>
      <c r="G20" s="711"/>
      <c r="H20" s="711"/>
      <c r="I20" s="711"/>
      <c r="J20" s="711"/>
      <c r="K20" s="97"/>
      <c r="L20" s="195"/>
      <c r="M20" s="195"/>
      <c r="N20" s="97"/>
      <c r="O20" s="195"/>
      <c r="P20" s="195" t="n">
        <v>0</v>
      </c>
      <c r="Q20" s="195"/>
      <c r="R20" s="97"/>
      <c r="S20" s="97"/>
      <c r="T20" s="97"/>
      <c r="U20" s="195"/>
      <c r="V20" s="97" t="n">
        <v>0</v>
      </c>
      <c r="W20" s="97"/>
      <c r="X20" s="97"/>
      <c r="Y20" s="134" t="n">
        <f aca="false">W20+X20</f>
        <v>0</v>
      </c>
    </row>
    <row r="21" customFormat="false" ht="14.4" hidden="false" customHeight="false" outlineLevel="0" collapsed="false">
      <c r="A21" s="712" t="s">
        <v>411</v>
      </c>
      <c r="B21" s="712"/>
      <c r="C21" s="712"/>
      <c r="D21" s="713" t="n">
        <f aca="false">D11+D4</f>
        <v>499436</v>
      </c>
      <c r="E21" s="713" t="n">
        <f aca="false">E11+E4</f>
        <v>313085</v>
      </c>
      <c r="F21" s="713" t="n">
        <f aca="false">F11+F4</f>
        <v>1640749</v>
      </c>
      <c r="G21" s="713" t="n">
        <f aca="false">G11+G4</f>
        <v>2754938</v>
      </c>
      <c r="H21" s="713" t="n">
        <f aca="false">H11+H4</f>
        <v>4479434</v>
      </c>
      <c r="I21" s="713" t="n">
        <f aca="false">I11+I4</f>
        <v>2266668</v>
      </c>
      <c r="J21" s="713" t="n">
        <f aca="false">J11+J4</f>
        <v>1305406</v>
      </c>
      <c r="K21" s="713" t="n">
        <f aca="false">K11+K4</f>
        <v>1509534</v>
      </c>
      <c r="L21" s="714" t="n">
        <f aca="false">L11+L4</f>
        <v>1300969.13</v>
      </c>
      <c r="M21" s="714" t="n">
        <f aca="false">M11+M4</f>
        <v>2766561.36</v>
      </c>
      <c r="N21" s="713" t="n">
        <f aca="false">N11+N4</f>
        <v>2492133.93</v>
      </c>
      <c r="O21" s="714" t="n">
        <f aca="false">O11+O4</f>
        <v>1267177.12</v>
      </c>
      <c r="P21" s="713" t="n">
        <f aca="false">P11+P4</f>
        <v>1389578.65</v>
      </c>
      <c r="Q21" s="714" t="n">
        <f aca="false">Q11+Q4</f>
        <v>1600445.57</v>
      </c>
      <c r="R21" s="714" t="n">
        <f aca="false">R11+R4</f>
        <v>3164039.87</v>
      </c>
      <c r="S21" s="714" t="n">
        <f aca="false">S11+S4</f>
        <v>7475946.97</v>
      </c>
      <c r="T21" s="714" t="n">
        <f aca="false">T11+T4</f>
        <v>7627753.13</v>
      </c>
      <c r="U21" s="714" t="n">
        <v>3362549.95</v>
      </c>
      <c r="V21" s="713" t="n">
        <f aca="false">V11+V4</f>
        <v>3534065</v>
      </c>
      <c r="W21" s="713" t="n">
        <f aca="false">W11+W4</f>
        <v>5970774</v>
      </c>
      <c r="X21" s="713" t="n">
        <f aca="false">X11+X4</f>
        <v>1276539</v>
      </c>
      <c r="Y21" s="715" t="n">
        <f aca="false">Y11+Y4</f>
        <v>7247313</v>
      </c>
    </row>
    <row r="22" customFormat="false" ht="13.8" hidden="false" customHeight="false" outlineLevel="0" collapsed="false">
      <c r="A22" s="716"/>
      <c r="B22" s="716"/>
      <c r="C22" s="716"/>
      <c r="D22" s="716"/>
      <c r="E22" s="716"/>
      <c r="F22" s="716"/>
      <c r="G22" s="716"/>
      <c r="H22" s="716"/>
      <c r="I22" s="716"/>
      <c r="J22" s="716"/>
      <c r="K22" s="717"/>
      <c r="L22" s="717"/>
      <c r="M22" s="717"/>
      <c r="N22" s="717"/>
      <c r="O22" s="717"/>
      <c r="P22" s="717"/>
      <c r="Q22" s="717"/>
      <c r="R22" s="717"/>
      <c r="S22" s="717"/>
      <c r="T22" s="717"/>
      <c r="U22" s="717"/>
      <c r="V22" s="717"/>
      <c r="W22" s="718"/>
    </row>
    <row r="23" customFormat="false" ht="13.2" hidden="false" customHeight="false" outlineLevel="0" collapsed="false">
      <c r="W23" s="34"/>
    </row>
    <row r="27" customFormat="false" ht="13.2" hidden="false" customHeight="false" outlineLevel="0" collapsed="false">
      <c r="V27" s="34"/>
    </row>
  </sheetData>
  <mergeCells count="30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Y2:Y3"/>
    <mergeCell ref="B4:C4"/>
    <mergeCell ref="A5:A10"/>
    <mergeCell ref="B11:C11"/>
    <mergeCell ref="A12:A20"/>
    <mergeCell ref="A21:C21"/>
    <mergeCell ref="A22:J22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7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CCFF"/>
    <pageSetUpPr fitToPage="false"/>
  </sheetPr>
  <dimension ref="A1:Z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3.2" customHeight="true" zeroHeight="false" outlineLevelRow="0" outlineLevelCol="0"/>
  <cols>
    <col collapsed="false" customWidth="true" hidden="false" outlineLevel="0" max="2" min="2" style="0" width="10.32"/>
    <col collapsed="false" customWidth="true" hidden="false" outlineLevel="0" max="3" min="3" style="0" width="36.88"/>
    <col collapsed="false" customWidth="false" hidden="true" outlineLevel="0" max="10" min="4" style="0" width="9.1"/>
    <col collapsed="false" customWidth="false" hidden="true" outlineLevel="0" max="11" min="11" style="0" width="9.06"/>
    <col collapsed="false" customWidth="true" hidden="true" outlineLevel="0" max="21" min="12" style="0" width="11.66"/>
    <col collapsed="false" customWidth="true" hidden="false" outlineLevel="0" max="23" min="22" style="0" width="11.77"/>
    <col collapsed="false" customWidth="true" hidden="false" outlineLevel="0" max="24" min="24" style="0" width="9.87"/>
    <col collapsed="false" customWidth="true" hidden="false" outlineLevel="0" max="26" min="26" style="0" width="10.55"/>
  </cols>
  <sheetData>
    <row r="1" customFormat="false" ht="13.8" hidden="false" customHeight="false" outlineLevel="0" collapsed="false">
      <c r="A1" s="719" t="s">
        <v>412</v>
      </c>
      <c r="B1" s="719"/>
      <c r="C1" s="719"/>
      <c r="D1" s="719"/>
      <c r="E1" s="719"/>
      <c r="F1" s="719"/>
      <c r="G1" s="719"/>
      <c r="H1" s="719"/>
      <c r="I1" s="719"/>
      <c r="J1" s="719"/>
      <c r="K1" s="720"/>
      <c r="L1" s="720"/>
      <c r="M1" s="720"/>
      <c r="N1" s="720"/>
      <c r="O1" s="720"/>
      <c r="P1" s="720"/>
      <c r="Q1" s="720"/>
      <c r="R1" s="720"/>
      <c r="S1" s="720"/>
      <c r="T1" s="720"/>
      <c r="U1" s="720"/>
      <c r="V1" s="720"/>
      <c r="W1" s="718"/>
      <c r="X1" s="718"/>
    </row>
    <row r="2" customFormat="false" ht="14.25" hidden="false" customHeight="true" outlineLevel="0" collapsed="false">
      <c r="A2" s="721" t="s">
        <v>128</v>
      </c>
      <c r="B2" s="557" t="s">
        <v>2</v>
      </c>
      <c r="C2" s="219" t="s">
        <v>129</v>
      </c>
      <c r="D2" s="6" t="s">
        <v>130</v>
      </c>
      <c r="E2" s="6" t="s">
        <v>131</v>
      </c>
      <c r="F2" s="6" t="s">
        <v>132</v>
      </c>
      <c r="G2" s="6" t="s">
        <v>133</v>
      </c>
      <c r="H2" s="6" t="s">
        <v>134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335</v>
      </c>
      <c r="W2" s="507" t="s">
        <v>23</v>
      </c>
      <c r="X2" s="221" t="s">
        <v>24</v>
      </c>
      <c r="Y2" s="221"/>
      <c r="Z2" s="8" t="s">
        <v>25</v>
      </c>
    </row>
    <row r="3" customFormat="false" ht="25.5" hidden="false" customHeight="true" outlineLevel="0" collapsed="false">
      <c r="A3" s="721"/>
      <c r="B3" s="557"/>
      <c r="C3" s="219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07"/>
      <c r="X3" s="222" t="s">
        <v>30</v>
      </c>
      <c r="Y3" s="223" t="s">
        <v>32</v>
      </c>
      <c r="Z3" s="8"/>
    </row>
    <row r="4" customFormat="false" ht="14.4" hidden="false" customHeight="false" outlineLevel="0" collapsed="false">
      <c r="A4" s="722" t="s">
        <v>413</v>
      </c>
      <c r="B4" s="693" t="s">
        <v>397</v>
      </c>
      <c r="C4" s="693"/>
      <c r="D4" s="723" t="n">
        <f aca="false">SUM(D5:D11)</f>
        <v>477793</v>
      </c>
      <c r="E4" s="723" t="n">
        <f aca="false">SUM(E5:E11)</f>
        <v>470856</v>
      </c>
      <c r="F4" s="723" t="n">
        <f aca="false">SUM(F5:F11)</f>
        <v>334085</v>
      </c>
      <c r="G4" s="723" t="n">
        <f aca="false">SUM(G5:G11)</f>
        <v>1303204</v>
      </c>
      <c r="H4" s="723" t="n">
        <f aca="false">SUM(H5:H11)</f>
        <v>978096</v>
      </c>
      <c r="I4" s="723" t="n">
        <f aca="false">SUM(I5:I11)</f>
        <v>1356608</v>
      </c>
      <c r="J4" s="723" t="n">
        <f aca="false">SUM(J5:J11)</f>
        <v>1191263</v>
      </c>
      <c r="K4" s="723" t="n">
        <f aca="false">SUM(K5:K11)</f>
        <v>977990</v>
      </c>
      <c r="L4" s="724" t="n">
        <f aca="false">SUM(L5:L11)</f>
        <v>439019.95</v>
      </c>
      <c r="M4" s="724" t="n">
        <f aca="false">SUM(M5:M11)</f>
        <v>540080.3</v>
      </c>
      <c r="N4" s="725" t="n">
        <f aca="false">SUM(N5:N11)</f>
        <v>2548753.66</v>
      </c>
      <c r="O4" s="725" t="n">
        <f aca="false">SUM(O5:O11)</f>
        <v>484835.82</v>
      </c>
      <c r="P4" s="726" t="n">
        <f aca="false">SUM(P5:P11)</f>
        <v>849215.54</v>
      </c>
      <c r="Q4" s="725" t="n">
        <f aca="false">SUM(Q5:Q11)</f>
        <v>553837.26</v>
      </c>
      <c r="R4" s="726" t="n">
        <v>1236893.72</v>
      </c>
      <c r="S4" s="725" t="n">
        <v>614297.92</v>
      </c>
      <c r="T4" s="725" t="n">
        <v>5533098.83</v>
      </c>
      <c r="U4" s="726" t="n">
        <v>974810.43</v>
      </c>
      <c r="V4" s="726" t="n">
        <v>1681804</v>
      </c>
      <c r="W4" s="726" t="n">
        <f aca="false">SUM(W5:W11)</f>
        <v>540814</v>
      </c>
      <c r="X4" s="723" t="n">
        <f aca="false">SUM(X5:X11)</f>
        <v>0</v>
      </c>
      <c r="Y4" s="723" t="n">
        <f aca="false">SUM(Y5:Y11)</f>
        <v>600000</v>
      </c>
      <c r="Z4" s="727" t="n">
        <f aca="false">SUM(Z5:Z11)</f>
        <v>1140814</v>
      </c>
    </row>
    <row r="5" customFormat="false" ht="13.2" hidden="false" customHeight="false" outlineLevel="0" collapsed="false">
      <c r="A5" s="728"/>
      <c r="B5" s="729"/>
      <c r="C5" s="729" t="s">
        <v>414</v>
      </c>
      <c r="D5" s="729" t="n">
        <v>307741</v>
      </c>
      <c r="E5" s="729" t="n">
        <v>188873</v>
      </c>
      <c r="F5" s="729" t="n">
        <v>209516</v>
      </c>
      <c r="G5" s="729" t="n">
        <v>326854</v>
      </c>
      <c r="H5" s="729" t="n">
        <v>199897</v>
      </c>
      <c r="I5" s="729" t="n">
        <v>22394</v>
      </c>
      <c r="J5" s="730" t="n">
        <v>122620</v>
      </c>
      <c r="K5" s="731" t="n">
        <v>207083</v>
      </c>
      <c r="L5" s="732" t="n">
        <v>173080.99</v>
      </c>
      <c r="M5" s="732" t="n">
        <v>233161.19</v>
      </c>
      <c r="N5" s="733" t="n">
        <v>1839260.43</v>
      </c>
      <c r="O5" s="733" t="n">
        <v>338571.97</v>
      </c>
      <c r="P5" s="733" t="n">
        <v>367612.56</v>
      </c>
      <c r="Q5" s="733" t="n">
        <v>378931.96</v>
      </c>
      <c r="R5" s="734" t="n">
        <v>428301.19</v>
      </c>
      <c r="S5" s="733" t="n">
        <v>444893.33</v>
      </c>
      <c r="T5" s="733"/>
      <c r="U5" s="734" t="n">
        <v>343548</v>
      </c>
      <c r="V5" s="734" t="n">
        <v>354181</v>
      </c>
      <c r="W5" s="735" t="n">
        <f aca="false">343548+60000</f>
        <v>403548</v>
      </c>
      <c r="X5" s="735"/>
      <c r="Y5" s="735"/>
      <c r="Z5" s="736" t="n">
        <f aca="false">W5+X5+Y5</f>
        <v>403548</v>
      </c>
    </row>
    <row r="6" customFormat="false" ht="13.2" hidden="false" customHeight="false" outlineLevel="0" collapsed="false">
      <c r="A6" s="728"/>
      <c r="B6" s="737"/>
      <c r="C6" s="738" t="s">
        <v>415</v>
      </c>
      <c r="D6" s="738"/>
      <c r="E6" s="738"/>
      <c r="F6" s="738"/>
      <c r="G6" s="738"/>
      <c r="H6" s="738" t="n">
        <v>490783</v>
      </c>
      <c r="I6" s="738" t="n">
        <v>1098574</v>
      </c>
      <c r="J6" s="525" t="n">
        <v>733308</v>
      </c>
      <c r="K6" s="739" t="n">
        <v>631012</v>
      </c>
      <c r="L6" s="740" t="n">
        <v>171789.61</v>
      </c>
      <c r="M6" s="740" t="n">
        <v>233027.7</v>
      </c>
      <c r="N6" s="741" t="n">
        <v>497600.75</v>
      </c>
      <c r="O6" s="741"/>
      <c r="P6" s="741" t="n">
        <v>363308.49</v>
      </c>
      <c r="Q6" s="741"/>
      <c r="R6" s="742" t="n">
        <v>240541</v>
      </c>
      <c r="S6" s="741" t="n">
        <v>18960</v>
      </c>
      <c r="T6" s="741" t="n">
        <v>74.39</v>
      </c>
      <c r="U6" s="742" t="n">
        <v>415723.68</v>
      </c>
      <c r="V6" s="742" t="n">
        <v>122233</v>
      </c>
      <c r="W6" s="196"/>
      <c r="X6" s="196"/>
      <c r="Y6" s="196"/>
      <c r="Z6" s="743" t="n">
        <f aca="false">W6+X6+Y6</f>
        <v>0</v>
      </c>
    </row>
    <row r="7" customFormat="false" ht="13.2" hidden="false" customHeight="false" outlineLevel="0" collapsed="false">
      <c r="A7" s="728"/>
      <c r="B7" s="744"/>
      <c r="C7" s="522" t="s">
        <v>416</v>
      </c>
      <c r="D7" s="522"/>
      <c r="E7" s="522"/>
      <c r="F7" s="522"/>
      <c r="G7" s="522"/>
      <c r="H7" s="522" t="n">
        <v>52527</v>
      </c>
      <c r="I7" s="522" t="n">
        <v>53214</v>
      </c>
      <c r="J7" s="196" t="n">
        <v>53736</v>
      </c>
      <c r="K7" s="739" t="n">
        <v>54692</v>
      </c>
      <c r="L7" s="740" t="n">
        <v>59829.25</v>
      </c>
      <c r="M7" s="740" t="n">
        <v>73891.41</v>
      </c>
      <c r="N7" s="741" t="n">
        <v>74759.43</v>
      </c>
      <c r="O7" s="741" t="n">
        <v>75808.05</v>
      </c>
      <c r="P7" s="741" t="n">
        <v>76653.59</v>
      </c>
      <c r="Q7" s="741" t="n">
        <v>77863.88</v>
      </c>
      <c r="R7" s="742" t="n">
        <v>92149.07</v>
      </c>
      <c r="S7" s="741" t="n">
        <v>133280.82</v>
      </c>
      <c r="T7" s="741" t="n">
        <v>134390.62</v>
      </c>
      <c r="U7" s="742" t="n">
        <v>135524.54</v>
      </c>
      <c r="V7" s="742" t="n">
        <v>137265</v>
      </c>
      <c r="W7" s="739" t="n">
        <v>137266</v>
      </c>
      <c r="X7" s="739"/>
      <c r="Y7" s="739"/>
      <c r="Z7" s="745" t="n">
        <f aca="false">W7+X7+Y7</f>
        <v>137266</v>
      </c>
    </row>
    <row r="8" customFormat="false" ht="13.2" hidden="false" customHeight="false" outlineLevel="0" collapsed="false">
      <c r="A8" s="728"/>
      <c r="B8" s="746"/>
      <c r="C8" s="738" t="s">
        <v>415</v>
      </c>
      <c r="D8" s="747" t="n">
        <v>2622</v>
      </c>
      <c r="E8" s="747" t="n">
        <v>6805</v>
      </c>
      <c r="F8" s="747" t="n">
        <v>5206</v>
      </c>
      <c r="G8" s="747" t="n">
        <v>73230</v>
      </c>
      <c r="H8" s="747" t="n">
        <v>22330</v>
      </c>
      <c r="I8" s="747" t="n">
        <v>7462</v>
      </c>
      <c r="J8" s="748"/>
      <c r="K8" s="196"/>
      <c r="L8" s="445"/>
      <c r="M8" s="445"/>
      <c r="N8" s="198" t="n">
        <v>114400.25</v>
      </c>
      <c r="O8" s="198"/>
      <c r="P8" s="198"/>
      <c r="Q8" s="198" t="n">
        <v>44078.86</v>
      </c>
      <c r="R8" s="197"/>
      <c r="S8" s="198"/>
      <c r="T8" s="198" t="n">
        <v>1671513.3</v>
      </c>
      <c r="U8" s="197"/>
      <c r="V8" s="197" t="n">
        <v>468125</v>
      </c>
      <c r="W8" s="196"/>
      <c r="X8" s="196"/>
      <c r="Y8" s="196"/>
      <c r="Z8" s="743" t="n">
        <f aca="false">W8+X8+Y8</f>
        <v>0</v>
      </c>
    </row>
    <row r="9" customFormat="false" ht="13.2" hidden="false" customHeight="false" outlineLevel="0" collapsed="false">
      <c r="A9" s="728"/>
      <c r="B9" s="746"/>
      <c r="C9" s="738" t="s">
        <v>415</v>
      </c>
      <c r="D9" s="747"/>
      <c r="E9" s="747"/>
      <c r="F9" s="747"/>
      <c r="G9" s="747"/>
      <c r="H9" s="747"/>
      <c r="I9" s="747"/>
      <c r="J9" s="748"/>
      <c r="K9" s="196"/>
      <c r="L9" s="445"/>
      <c r="M9" s="445"/>
      <c r="N9" s="198" t="n">
        <v>11332.8</v>
      </c>
      <c r="O9" s="198"/>
      <c r="P9" s="198" t="n">
        <v>14992.5</v>
      </c>
      <c r="Q9" s="198"/>
      <c r="R9" s="197" t="n">
        <v>400000</v>
      </c>
      <c r="S9" s="198"/>
      <c r="T9" s="198" t="n">
        <v>3717120.52</v>
      </c>
      <c r="U9" s="197"/>
      <c r="V9" s="197" t="n">
        <v>600000</v>
      </c>
      <c r="W9" s="196"/>
      <c r="X9" s="196"/>
      <c r="Y9" s="196" t="n">
        <v>600000</v>
      </c>
      <c r="Z9" s="743" t="n">
        <f aca="false">W9+X9+Y9</f>
        <v>600000</v>
      </c>
    </row>
    <row r="10" customFormat="false" ht="13.2" hidden="false" customHeight="false" outlineLevel="0" collapsed="false">
      <c r="A10" s="728"/>
      <c r="B10" s="744"/>
      <c r="C10" s="744" t="s">
        <v>417</v>
      </c>
      <c r="D10" s="744"/>
      <c r="E10" s="744" t="n">
        <v>275178</v>
      </c>
      <c r="F10" s="744"/>
      <c r="G10" s="744" t="n">
        <v>903120</v>
      </c>
      <c r="H10" s="744" t="n">
        <v>212559</v>
      </c>
      <c r="I10" s="744" t="n">
        <v>174964</v>
      </c>
      <c r="J10" s="749" t="n">
        <v>281599</v>
      </c>
      <c r="K10" s="749" t="n">
        <v>85203</v>
      </c>
      <c r="L10" s="750" t="n">
        <v>34320.1</v>
      </c>
      <c r="M10" s="750" t="n">
        <v>0</v>
      </c>
      <c r="N10" s="751"/>
      <c r="O10" s="751" t="n">
        <v>70455.8000000001</v>
      </c>
      <c r="P10" s="751"/>
      <c r="Q10" s="751" t="n">
        <v>47962.56</v>
      </c>
      <c r="R10" s="752"/>
      <c r="S10" s="751"/>
      <c r="T10" s="751"/>
      <c r="U10" s="752"/>
      <c r="V10" s="752" t="n">
        <v>0</v>
      </c>
      <c r="W10" s="749"/>
      <c r="X10" s="749"/>
      <c r="Y10" s="749"/>
      <c r="Z10" s="753" t="n">
        <f aca="false">W10+X10+Y10</f>
        <v>0</v>
      </c>
    </row>
    <row r="11" customFormat="false" ht="13.8" hidden="false" customHeight="false" outlineLevel="0" collapsed="false">
      <c r="A11" s="728"/>
      <c r="B11" s="754"/>
      <c r="C11" s="744" t="s">
        <v>408</v>
      </c>
      <c r="D11" s="754" t="n">
        <v>167430</v>
      </c>
      <c r="E11" s="754" t="n">
        <v>0</v>
      </c>
      <c r="F11" s="754" t="n">
        <v>119363</v>
      </c>
      <c r="G11" s="754"/>
      <c r="H11" s="754"/>
      <c r="I11" s="754"/>
      <c r="J11" s="755"/>
      <c r="K11" s="755"/>
      <c r="L11" s="756"/>
      <c r="M11" s="756" t="n">
        <v>0</v>
      </c>
      <c r="N11" s="757" t="n">
        <v>11400</v>
      </c>
      <c r="O11" s="757"/>
      <c r="P11" s="757" t="n">
        <v>26648.4</v>
      </c>
      <c r="Q11" s="757" t="n">
        <v>5000</v>
      </c>
      <c r="R11" s="758"/>
      <c r="S11" s="757" t="n">
        <v>17163.77</v>
      </c>
      <c r="T11" s="757" t="n">
        <v>10000</v>
      </c>
      <c r="U11" s="758" t="n">
        <v>80014.21</v>
      </c>
      <c r="V11" s="758" t="n">
        <v>0</v>
      </c>
      <c r="W11" s="755" t="n">
        <v>0</v>
      </c>
      <c r="X11" s="755"/>
      <c r="Y11" s="755"/>
      <c r="Z11" s="759" t="n">
        <f aca="false">W11+X11+Y11</f>
        <v>0</v>
      </c>
    </row>
    <row r="12" customFormat="false" ht="14.4" hidden="false" customHeight="false" outlineLevel="0" collapsed="false">
      <c r="A12" s="712" t="s">
        <v>411</v>
      </c>
      <c r="B12" s="712"/>
      <c r="C12" s="712"/>
      <c r="D12" s="713" t="n">
        <f aca="false">D4</f>
        <v>477793</v>
      </c>
      <c r="E12" s="713" t="n">
        <f aca="false">E4</f>
        <v>470856</v>
      </c>
      <c r="F12" s="713" t="n">
        <f aca="false">F4</f>
        <v>334085</v>
      </c>
      <c r="G12" s="713" t="n">
        <f aca="false">G4</f>
        <v>1303204</v>
      </c>
      <c r="H12" s="713" t="n">
        <f aca="false">H4</f>
        <v>978096</v>
      </c>
      <c r="I12" s="713" t="n">
        <f aca="false">I4</f>
        <v>1356608</v>
      </c>
      <c r="J12" s="713" t="n">
        <f aca="false">J4</f>
        <v>1191263</v>
      </c>
      <c r="K12" s="713" t="n">
        <f aca="false">K4</f>
        <v>977990</v>
      </c>
      <c r="L12" s="714" t="n">
        <f aca="false">L4</f>
        <v>439019.95</v>
      </c>
      <c r="M12" s="714" t="n">
        <f aca="false">M4</f>
        <v>540080.3</v>
      </c>
      <c r="N12" s="760" t="n">
        <f aca="false">N4</f>
        <v>2548753.66</v>
      </c>
      <c r="O12" s="714" t="n">
        <f aca="false">O4</f>
        <v>484835.82</v>
      </c>
      <c r="P12" s="761" t="n">
        <f aca="false">P4</f>
        <v>849215.54</v>
      </c>
      <c r="Q12" s="714" t="n">
        <f aca="false">Q4</f>
        <v>553837.26</v>
      </c>
      <c r="R12" s="713" t="n">
        <v>1236893.72</v>
      </c>
      <c r="S12" s="714" t="n">
        <v>614297.92</v>
      </c>
      <c r="T12" s="714" t="n">
        <v>5533098.83</v>
      </c>
      <c r="U12" s="713" t="n">
        <v>974810.43</v>
      </c>
      <c r="V12" s="713" t="n">
        <v>1681804</v>
      </c>
      <c r="W12" s="713" t="n">
        <f aca="false">W4</f>
        <v>540814</v>
      </c>
      <c r="X12" s="713" t="n">
        <f aca="false">X4</f>
        <v>0</v>
      </c>
      <c r="Y12" s="713" t="n">
        <f aca="false">Y4</f>
        <v>600000</v>
      </c>
      <c r="Z12" s="715" t="n">
        <f aca="false">Z4</f>
        <v>1140814</v>
      </c>
    </row>
    <row r="13" customFormat="false" ht="13.8" hidden="false" customHeight="false" outlineLevel="0" collapsed="false"/>
  </sheetData>
  <mergeCells count="29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Y2"/>
    <mergeCell ref="Z2:Z3"/>
    <mergeCell ref="B4:C4"/>
    <mergeCell ref="A5:A11"/>
    <mergeCell ref="A12:C12"/>
  </mergeCells>
  <printOptions headings="false" gridLines="false" gridLinesSet="true" horizontalCentered="false" verticalCentered="false"/>
  <pageMargins left="0.157638888888889" right="0.157638888888889" top="0" bottom="0.984027777777778" header="0.511811023622047" footer="0.511811023622047"/>
  <pageSetup paperSize="9" scale="8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AE8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Y12" activeCellId="0" sqref="Y12"/>
    </sheetView>
  </sheetViews>
  <sheetFormatPr defaultColWidth="9.0546875" defaultRowHeight="13.2" customHeight="true" zeroHeight="false" outlineLevelRow="0" outlineLevelCol="0"/>
  <cols>
    <col collapsed="false" customWidth="true" hidden="false" outlineLevel="0" max="1" min="1" style="0" width="46.99"/>
    <col collapsed="false" customWidth="true" hidden="true" outlineLevel="0" max="15" min="2" style="0" width="14.43"/>
    <col collapsed="false" customWidth="true" hidden="true" outlineLevel="0" max="16" min="16" style="0" width="16.1"/>
    <col collapsed="false" customWidth="true" hidden="true" outlineLevel="0" max="18" min="17" style="0" width="14.43"/>
    <col collapsed="false" customWidth="true" hidden="true" outlineLevel="0" max="19" min="19" style="0" width="13.55"/>
    <col collapsed="false" customWidth="true" hidden="false" outlineLevel="0" max="20" min="20" style="0" width="12.66"/>
    <col collapsed="false" customWidth="true" hidden="false" outlineLevel="0" max="21" min="21" style="0" width="11.77"/>
    <col collapsed="false" customWidth="true" hidden="false" outlineLevel="0" max="24" min="22" style="0" width="9.21"/>
    <col collapsed="false" customWidth="true" hidden="false" outlineLevel="0" max="25" min="25" style="0" width="11.99"/>
    <col collapsed="false" customWidth="true" hidden="false" outlineLevel="0" max="27" min="27" style="0" width="12.99"/>
    <col collapsed="false" customWidth="true" hidden="true" outlineLevel="0" max="28" min="28" style="0" width="10.1"/>
    <col collapsed="false" customWidth="true" hidden="true" outlineLevel="0" max="29" min="29" style="0" width="11.43"/>
    <col collapsed="false" customWidth="false" hidden="true" outlineLevel="0" max="30" min="30" style="0" width="9.06"/>
    <col collapsed="false" customWidth="true" hidden="true" outlineLevel="0" max="31" min="31" style="0" width="12.1"/>
  </cols>
  <sheetData>
    <row r="1" customFormat="false" ht="15.6" hidden="false" customHeight="false" outlineLevel="0" collapsed="false">
      <c r="A1" s="762" t="s">
        <v>418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  <c r="R1" s="762"/>
      <c r="S1" s="762"/>
      <c r="T1" s="762"/>
      <c r="U1" s="762"/>
      <c r="V1" s="762"/>
      <c r="W1" s="762"/>
      <c r="X1" s="762"/>
      <c r="Y1" s="762"/>
    </row>
    <row r="2" customFormat="false" ht="13.8" hidden="false" customHeight="false" outlineLevel="0" collapsed="false">
      <c r="A2" s="763"/>
      <c r="B2" s="763"/>
      <c r="C2" s="763"/>
      <c r="D2" s="763"/>
      <c r="E2" s="763"/>
      <c r="F2" s="763"/>
      <c r="G2" s="763"/>
      <c r="H2" s="763"/>
      <c r="I2" s="763"/>
      <c r="J2" s="763"/>
      <c r="K2" s="763"/>
      <c r="L2" s="717"/>
      <c r="M2" s="717"/>
      <c r="N2" s="717"/>
      <c r="O2" s="717"/>
      <c r="P2" s="717"/>
      <c r="Q2" s="717"/>
      <c r="R2" s="717"/>
      <c r="S2" s="717"/>
      <c r="T2" s="717"/>
      <c r="U2" s="718"/>
      <c r="V2" s="718"/>
      <c r="W2" s="718"/>
    </row>
    <row r="3" customFormat="false" ht="13.5" hidden="false" customHeight="true" outlineLevel="0" collapsed="false">
      <c r="A3" s="764" t="s">
        <v>3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335</v>
      </c>
      <c r="U3" s="765" t="s">
        <v>23</v>
      </c>
      <c r="V3" s="766" t="s">
        <v>24</v>
      </c>
      <c r="W3" s="766"/>
      <c r="X3" s="766"/>
      <c r="Y3" s="767" t="s">
        <v>25</v>
      </c>
    </row>
    <row r="4" customFormat="false" ht="13.2" hidden="false" customHeight="true" outlineLevel="0" collapsed="false">
      <c r="A4" s="76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65"/>
      <c r="V4" s="768" t="s">
        <v>26</v>
      </c>
      <c r="W4" s="768"/>
      <c r="X4" s="768"/>
      <c r="Y4" s="767"/>
    </row>
    <row r="5" customFormat="false" ht="13.8" hidden="false" customHeight="false" outlineLevel="0" collapsed="false">
      <c r="A5" s="76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65"/>
      <c r="V5" s="769" t="s">
        <v>30</v>
      </c>
      <c r="W5" s="770" t="s">
        <v>31</v>
      </c>
      <c r="X5" s="771" t="s">
        <v>32</v>
      </c>
      <c r="Y5" s="767"/>
    </row>
    <row r="6" customFormat="false" ht="13.8" hidden="false" customHeight="false" outlineLevel="0" collapsed="false">
      <c r="A6" s="772" t="s">
        <v>419</v>
      </c>
      <c r="B6" s="773" t="n">
        <f aca="false">'Bežné príjmy'!D109</f>
        <v>7125871</v>
      </c>
      <c r="C6" s="773" t="n">
        <f aca="false">'Bežné príjmy'!E109</f>
        <v>7561840</v>
      </c>
      <c r="D6" s="773" t="n">
        <f aca="false">'Bežné príjmy'!F109</f>
        <v>9082354</v>
      </c>
      <c r="E6" s="773" t="n">
        <f aca="false">'Bežné príjmy'!G109</f>
        <v>9080838</v>
      </c>
      <c r="F6" s="773" t="n">
        <f aca="false">'Bežné príjmy'!H109</f>
        <v>8537685</v>
      </c>
      <c r="G6" s="773" t="n">
        <f aca="false">'Bežné príjmy'!I109</f>
        <v>9096722</v>
      </c>
      <c r="H6" s="773" t="n">
        <f aca="false">'Bežné príjmy'!J109</f>
        <v>9201831</v>
      </c>
      <c r="I6" s="773" t="n">
        <f aca="false">'Bežné príjmy'!K109</f>
        <v>9722622</v>
      </c>
      <c r="J6" s="773" t="n">
        <f aca="false">'Bežné príjmy'!L109</f>
        <v>9640328.24</v>
      </c>
      <c r="K6" s="774" t="n">
        <f aca="false">'Bežné príjmy'!M109</f>
        <v>10178626.01</v>
      </c>
      <c r="L6" s="774" t="n">
        <f aca="false">'Bežné príjmy'!N109</f>
        <v>10784511.56</v>
      </c>
      <c r="M6" s="774" t="n">
        <f aca="false">'Bežné príjmy'!O109</f>
        <v>10947354.26</v>
      </c>
      <c r="N6" s="773" t="n">
        <f aca="false">'Bežné príjmy'!P109</f>
        <v>13601965.26</v>
      </c>
      <c r="O6" s="774" t="n">
        <f aca="false">'Bežné príjmy'!Q109</f>
        <v>12870365.97</v>
      </c>
      <c r="P6" s="774" t="n">
        <f aca="false">'Bežné príjmy'!R109</f>
        <v>13601928.51</v>
      </c>
      <c r="Q6" s="774" t="n">
        <f aca="false">'Bežné príjmy'!S109</f>
        <v>14215260.54</v>
      </c>
      <c r="R6" s="774" t="n">
        <f aca="false">'Bežné príjmy'!T109</f>
        <v>15098744.33</v>
      </c>
      <c r="S6" s="774" t="n">
        <f aca="false">'Bežné príjmy'!U109</f>
        <v>17534990.72</v>
      </c>
      <c r="T6" s="773" t="n">
        <f aca="false">'Bežné príjmy'!V109</f>
        <v>15833017</v>
      </c>
      <c r="U6" s="773" t="n">
        <f aca="false">'Bežné príjmy'!W109</f>
        <v>15576334</v>
      </c>
      <c r="V6" s="775" t="n">
        <f aca="false">'Bežné príjmy'!X109</f>
        <v>80288</v>
      </c>
      <c r="W6" s="775"/>
      <c r="X6" s="775"/>
      <c r="Y6" s="776" t="n">
        <f aca="false">U6+V6</f>
        <v>15656622</v>
      </c>
      <c r="Z6" s="34"/>
      <c r="AA6" s="34"/>
      <c r="AB6" s="34"/>
      <c r="AC6" s="34"/>
      <c r="AD6" s="34"/>
      <c r="AE6" s="34"/>
    </row>
    <row r="7" customFormat="false" ht="13.8" hidden="false" customHeight="false" outlineLevel="0" collapsed="false">
      <c r="A7" s="777" t="s">
        <v>420</v>
      </c>
      <c r="B7" s="755" t="n">
        <f aca="false">'bežné výdavky'!D221</f>
        <v>5867125</v>
      </c>
      <c r="C7" s="755" t="n">
        <f aca="false">'bežné výdavky'!E221</f>
        <v>6460200</v>
      </c>
      <c r="D7" s="755" t="n">
        <f aca="false">'bežné výdavky'!F221</f>
        <v>7832271</v>
      </c>
      <c r="E7" s="755" t="n">
        <f aca="false">'bežné výdavky'!G221</f>
        <v>8716285.43</v>
      </c>
      <c r="F7" s="755" t="n">
        <f aca="false">'bežné výdavky'!H221</f>
        <v>9309387</v>
      </c>
      <c r="G7" s="755" t="n">
        <f aca="false">'bežné výdavky'!I221</f>
        <v>8743512.2</v>
      </c>
      <c r="H7" s="755" t="n">
        <f aca="false">'bežné výdavky'!J221</f>
        <v>8908071</v>
      </c>
      <c r="I7" s="755" t="n">
        <f aca="false">'bežné výdavky'!K221</f>
        <v>8934542</v>
      </c>
      <c r="J7" s="755" t="n">
        <f aca="false">'bežné výdavky'!L221</f>
        <v>9572545.38</v>
      </c>
      <c r="K7" s="756" t="n">
        <f aca="false">'bežné výdavky'!M221</f>
        <v>9554914.8</v>
      </c>
      <c r="L7" s="756" t="n">
        <f aca="false">'bežné výdavky'!N221</f>
        <v>9695081.34</v>
      </c>
      <c r="M7" s="756" t="n">
        <f aca="false">'bežné výdavky'!O221</f>
        <v>10029034.88</v>
      </c>
      <c r="N7" s="755" t="n">
        <f aca="false">'bežné výdavky'!P221</f>
        <v>10815176.44</v>
      </c>
      <c r="O7" s="756" t="n">
        <f aca="false">'bežné výdavky'!Q221</f>
        <v>12072287.61</v>
      </c>
      <c r="P7" s="756" t="n">
        <f aca="false">'bežné výdavky'!R221</f>
        <v>12542381.57</v>
      </c>
      <c r="Q7" s="756" t="n">
        <f aca="false">'bežné výdavky'!S221</f>
        <v>13351433.26</v>
      </c>
      <c r="R7" s="756" t="n">
        <f aca="false">'bežné výdavky'!T221</f>
        <v>14807895.81</v>
      </c>
      <c r="S7" s="756" t="n">
        <f aca="false">'bežné výdavky'!U221</f>
        <v>17087777.59</v>
      </c>
      <c r="T7" s="755" t="n">
        <f aca="false">'bežné výdavky'!V221</f>
        <v>16077979</v>
      </c>
      <c r="U7" s="755" t="n">
        <f aca="false">'bežné výdavky'!W221</f>
        <v>15153961</v>
      </c>
      <c r="V7" s="755" t="n">
        <f aca="false">'bežné výdavky'!X221</f>
        <v>0</v>
      </c>
      <c r="W7" s="755" t="n">
        <f aca="false">'bežné výdavky'!Y221</f>
        <v>305788</v>
      </c>
      <c r="X7" s="755"/>
      <c r="Y7" s="759" t="n">
        <f aca="false">U7+V7+W7+X7</f>
        <v>15459749</v>
      </c>
      <c r="Z7" s="34"/>
      <c r="AA7" s="34"/>
      <c r="AB7" s="34"/>
      <c r="AC7" s="34"/>
      <c r="AD7" s="34"/>
      <c r="AE7" s="34"/>
    </row>
    <row r="8" customFormat="false" ht="14.4" hidden="false" customHeight="false" outlineLevel="0" collapsed="false">
      <c r="A8" s="778" t="s">
        <v>421</v>
      </c>
      <c r="B8" s="779" t="n">
        <f aca="false">B6-B7</f>
        <v>1258746</v>
      </c>
      <c r="C8" s="779" t="n">
        <f aca="false">C6-C7</f>
        <v>1101640</v>
      </c>
      <c r="D8" s="779" t="n">
        <f aca="false">D6-D7</f>
        <v>1250083</v>
      </c>
      <c r="E8" s="779" t="n">
        <f aca="false">E6-E7</f>
        <v>364552.57</v>
      </c>
      <c r="F8" s="779" t="n">
        <f aca="false">F6-F7</f>
        <v>-771702</v>
      </c>
      <c r="G8" s="779" t="n">
        <f aca="false">G6-G7</f>
        <v>353209.800000001</v>
      </c>
      <c r="H8" s="779" t="n">
        <f aca="false">H6-H7</f>
        <v>293760</v>
      </c>
      <c r="I8" s="779" t="n">
        <f aca="false">I6-I7</f>
        <v>788080</v>
      </c>
      <c r="J8" s="780" t="n">
        <f aca="false">J6-J7</f>
        <v>67782.8599999975</v>
      </c>
      <c r="K8" s="780" t="n">
        <f aca="false">K6-K7</f>
        <v>623711.210000001</v>
      </c>
      <c r="L8" s="780" t="n">
        <f aca="false">L6-L7</f>
        <v>1089430.22</v>
      </c>
      <c r="M8" s="780" t="n">
        <f aca="false">M6-M7</f>
        <v>918319.380000003</v>
      </c>
      <c r="N8" s="779" t="n">
        <f aca="false">N6-N7</f>
        <v>2786788.82</v>
      </c>
      <c r="O8" s="780" t="n">
        <f aca="false">O6-O7</f>
        <v>798078.359999998</v>
      </c>
      <c r="P8" s="780" t="n">
        <f aca="false">P6-P7</f>
        <v>1059546.94</v>
      </c>
      <c r="Q8" s="780" t="n">
        <f aca="false">Q6-Q7</f>
        <v>863827.279999998</v>
      </c>
      <c r="R8" s="780" t="n">
        <f aca="false">R6-R7</f>
        <v>290848.52</v>
      </c>
      <c r="S8" s="780" t="n">
        <f aca="false">S6-S7</f>
        <v>447213.129999999</v>
      </c>
      <c r="T8" s="779" t="n">
        <f aca="false">T6-T7</f>
        <v>-244962</v>
      </c>
      <c r="U8" s="779" t="n">
        <f aca="false">U6-U7</f>
        <v>422373</v>
      </c>
      <c r="V8" s="781" t="n">
        <f aca="false">V6-(W7+V7)</f>
        <v>-225500</v>
      </c>
      <c r="W8" s="781"/>
      <c r="X8" s="781"/>
      <c r="Y8" s="782" t="n">
        <f aca="false">Y6-Y7</f>
        <v>196873</v>
      </c>
      <c r="AB8" s="34"/>
      <c r="AC8" s="34"/>
    </row>
    <row r="9" customFormat="false" ht="14.4" hidden="false" customHeight="false" outlineLevel="0" collapsed="false">
      <c r="A9" s="783"/>
      <c r="B9" s="783"/>
      <c r="C9" s="783"/>
      <c r="D9" s="783"/>
      <c r="E9" s="783"/>
      <c r="F9" s="783"/>
      <c r="G9" s="783"/>
      <c r="H9" s="783"/>
      <c r="I9" s="783"/>
      <c r="J9" s="783"/>
      <c r="K9" s="783"/>
      <c r="L9" s="783"/>
      <c r="M9" s="783"/>
      <c r="N9" s="783"/>
      <c r="O9" s="783"/>
      <c r="P9" s="783"/>
      <c r="Q9" s="783"/>
      <c r="R9" s="783"/>
      <c r="S9" s="783"/>
      <c r="T9" s="783"/>
      <c r="U9" s="783"/>
      <c r="V9" s="783"/>
      <c r="W9" s="783"/>
      <c r="X9" s="783"/>
      <c r="Y9" s="783"/>
      <c r="AB9" s="34"/>
      <c r="AC9" s="34"/>
    </row>
    <row r="10" customFormat="false" ht="13.8" hidden="false" customHeight="false" outlineLevel="0" collapsed="false">
      <c r="A10" s="772" t="s">
        <v>422</v>
      </c>
      <c r="B10" s="773" t="n">
        <f aca="false">'Kapitálové príjmy'!D53</f>
        <v>2113092</v>
      </c>
      <c r="C10" s="773" t="n">
        <f aca="false">'Kapitálové príjmy'!E53</f>
        <v>1017958</v>
      </c>
      <c r="D10" s="773" t="n">
        <f aca="false">'Kapitálové príjmy'!F53</f>
        <v>1245369</v>
      </c>
      <c r="E10" s="773" t="n">
        <f aca="false">'Kapitálové príjmy'!G53</f>
        <v>4391413</v>
      </c>
      <c r="F10" s="773" t="n">
        <f aca="false">'Kapitálové príjmy'!H53</f>
        <v>3456141</v>
      </c>
      <c r="G10" s="773" t="n">
        <f aca="false">'Kapitálové príjmy'!I53</f>
        <v>4649713</v>
      </c>
      <c r="H10" s="773" t="n">
        <f aca="false">'Kapitálové príjmy'!J53</f>
        <v>4502774.06</v>
      </c>
      <c r="I10" s="773" t="n">
        <f aca="false">'Kapitálové príjmy'!K53</f>
        <v>3678497</v>
      </c>
      <c r="J10" s="773" t="n">
        <f aca="false">'Kapitálové príjmy'!L53</f>
        <v>1218338.59</v>
      </c>
      <c r="K10" s="774" t="n">
        <f aca="false">'Kapitálové príjmy'!M53</f>
        <v>752297.52</v>
      </c>
      <c r="L10" s="774" t="n">
        <f aca="false">'Kapitálové príjmy'!N53</f>
        <v>935536.18</v>
      </c>
      <c r="M10" s="774" t="n">
        <f aca="false">'Kapitálové príjmy'!O53</f>
        <v>1696241.8</v>
      </c>
      <c r="N10" s="773" t="n">
        <f aca="false">'Kapitálové príjmy'!P53</f>
        <v>2123247.52</v>
      </c>
      <c r="O10" s="774" t="n">
        <f aca="false">'Kapitálové príjmy'!Q53</f>
        <v>1526662.64</v>
      </c>
      <c r="P10" s="774" t="n">
        <f aca="false">'Kapitálové príjmy'!R53</f>
        <v>2436633.24</v>
      </c>
      <c r="Q10" s="774" t="n">
        <f aca="false">'Kapitálové príjmy'!S53</f>
        <v>2862309.5</v>
      </c>
      <c r="R10" s="774" t="n">
        <f aca="false">'Kapitálové príjmy'!T53</f>
        <v>3393484.54</v>
      </c>
      <c r="S10" s="773" t="n">
        <f aca="false">'Kapitálové príjmy'!U53</f>
        <v>967514.34</v>
      </c>
      <c r="T10" s="773" t="n">
        <f aca="false">'Kapitálové príjmy'!V53</f>
        <v>4759065</v>
      </c>
      <c r="U10" s="773" t="n">
        <f aca="false">'Kapitálové príjmy'!W53</f>
        <v>6290427</v>
      </c>
      <c r="V10" s="775" t="n">
        <f aca="false">'Kapitálové príjmy'!X53</f>
        <v>-224520</v>
      </c>
      <c r="W10" s="775"/>
      <c r="X10" s="775"/>
      <c r="Y10" s="776" t="n">
        <f aca="false">U10+V10</f>
        <v>6065907</v>
      </c>
      <c r="AB10" s="34"/>
      <c r="AC10" s="34"/>
      <c r="AD10" s="34"/>
      <c r="AE10" s="34"/>
    </row>
    <row r="11" customFormat="false" ht="13.8" hidden="false" customHeight="false" outlineLevel="0" collapsed="false">
      <c r="A11" s="777" t="s">
        <v>333</v>
      </c>
      <c r="B11" s="755" t="n">
        <f aca="false">'Kapitálové výdavky'!D141</f>
        <v>2988050</v>
      </c>
      <c r="C11" s="755" t="n">
        <f aca="false">'Kapitálové výdavky'!E141</f>
        <v>1793069</v>
      </c>
      <c r="D11" s="755" t="n">
        <f aca="false">'Kapitálové výdavky'!F141</f>
        <v>2942409</v>
      </c>
      <c r="E11" s="755" t="n">
        <f aca="false">'Kapitálové výdavky'!G141</f>
        <v>4880528</v>
      </c>
      <c r="F11" s="755" t="n">
        <f aca="false">'Kapitálové výdavky'!H141</f>
        <v>5977301</v>
      </c>
      <c r="G11" s="755" t="n">
        <f aca="false">'Kapitálové výdavky'!I141</f>
        <v>5818483</v>
      </c>
      <c r="H11" s="755" t="n">
        <f aca="false">'Kapitálové výdavky'!J141</f>
        <v>4719096</v>
      </c>
      <c r="I11" s="755" t="n">
        <f aca="false">'Kapitálové výdavky'!K141</f>
        <v>3932062</v>
      </c>
      <c r="J11" s="755" t="n">
        <f aca="false">'Kapitálové výdavky'!L141</f>
        <v>1771834.35</v>
      </c>
      <c r="K11" s="756" t="n">
        <f aca="false">'Kapitálové výdavky'!M141</f>
        <v>2868630.65</v>
      </c>
      <c r="L11" s="756" t="n">
        <f aca="false">'Kapitálové výdavky'!N141</f>
        <v>1348818.65</v>
      </c>
      <c r="M11" s="756" t="n">
        <f aca="false">'Kapitálové výdavky'!O141</f>
        <v>1900647.68</v>
      </c>
      <c r="N11" s="755" t="n">
        <f aca="false">'Kapitálové výdavky'!P141</f>
        <v>2329182.13</v>
      </c>
      <c r="O11" s="756" t="n">
        <f aca="false">'Kapitálové výdavky'!Q141</f>
        <v>2649518.49</v>
      </c>
      <c r="P11" s="756" t="n">
        <f aca="false">'Kapitálové výdavky'!R141</f>
        <v>2729306.16</v>
      </c>
      <c r="Q11" s="756" t="n">
        <f aca="false">'Kapitálové výdavky'!S141</f>
        <v>6260788.56</v>
      </c>
      <c r="R11" s="756" t="n">
        <f aca="false">'Kapitálové výdavky'!T141</f>
        <v>3770750.13</v>
      </c>
      <c r="S11" s="755" t="n">
        <f aca="false">'Kapitálové výdavky'!U141</f>
        <v>3231552.74</v>
      </c>
      <c r="T11" s="755" t="n">
        <f aca="false">'Kapitálové výdavky'!V141</f>
        <v>6366364</v>
      </c>
      <c r="U11" s="755" t="n">
        <f aca="false">'Kapitálové výdavky'!W141</f>
        <v>12142760</v>
      </c>
      <c r="V11" s="755" t="n">
        <f aca="false">'Kapitálové výdavky'!X141</f>
        <v>0</v>
      </c>
      <c r="W11" s="755" t="n">
        <f aca="false">'Kapitálové výdavky'!Y141</f>
        <v>226519</v>
      </c>
      <c r="X11" s="755"/>
      <c r="Y11" s="759" t="n">
        <f aca="false">U11+V11+W11+X11</f>
        <v>12369279</v>
      </c>
      <c r="AB11" s="34"/>
      <c r="AC11" s="34"/>
      <c r="AD11" s="34"/>
      <c r="AE11" s="34"/>
    </row>
    <row r="12" customFormat="false" ht="14.4" hidden="false" customHeight="false" outlineLevel="0" collapsed="false">
      <c r="A12" s="784" t="s">
        <v>423</v>
      </c>
      <c r="B12" s="785" t="n">
        <f aca="false">B10-B11</f>
        <v>-874958</v>
      </c>
      <c r="C12" s="785" t="n">
        <f aca="false">C10-C11</f>
        <v>-775111</v>
      </c>
      <c r="D12" s="785" t="n">
        <f aca="false">D10-D11</f>
        <v>-1697040</v>
      </c>
      <c r="E12" s="785" t="n">
        <f aca="false">E10-E11</f>
        <v>-489115</v>
      </c>
      <c r="F12" s="785" t="n">
        <f aca="false">F10-F11</f>
        <v>-2521160</v>
      </c>
      <c r="G12" s="785" t="n">
        <f aca="false">G10-G11</f>
        <v>-1168770</v>
      </c>
      <c r="H12" s="785" t="n">
        <f aca="false">H10-H11</f>
        <v>-216321.94</v>
      </c>
      <c r="I12" s="785" t="n">
        <f aca="false">I10-I11</f>
        <v>-253565</v>
      </c>
      <c r="J12" s="786" t="n">
        <f aca="false">J10-J11</f>
        <v>-553495.76</v>
      </c>
      <c r="K12" s="786" t="n">
        <f aca="false">K10-K11</f>
        <v>-2116333.13</v>
      </c>
      <c r="L12" s="786" t="n">
        <f aca="false">L10-L11</f>
        <v>-413282.47</v>
      </c>
      <c r="M12" s="786" t="n">
        <f aca="false">M10-M11</f>
        <v>-204405.88</v>
      </c>
      <c r="N12" s="785" t="n">
        <f aca="false">N10-N11</f>
        <v>-205934.61</v>
      </c>
      <c r="O12" s="786" t="n">
        <f aca="false">O10-O11</f>
        <v>-1122855.85</v>
      </c>
      <c r="P12" s="786" t="n">
        <f aca="false">P10-P11</f>
        <v>-292672.92</v>
      </c>
      <c r="Q12" s="786" t="n">
        <f aca="false">Q10-Q11</f>
        <v>-3398479.06</v>
      </c>
      <c r="R12" s="786" t="n">
        <f aca="false">R10-R11</f>
        <v>-377265.59</v>
      </c>
      <c r="S12" s="785" t="n">
        <f aca="false">S10-S11</f>
        <v>-2264038.4</v>
      </c>
      <c r="T12" s="785" t="n">
        <f aca="false">T10-T11</f>
        <v>-1607299</v>
      </c>
      <c r="U12" s="785" t="n">
        <f aca="false">U10-U11</f>
        <v>-5852333</v>
      </c>
      <c r="V12" s="787" t="n">
        <f aca="false">V10-(W11+V11)</f>
        <v>-451039</v>
      </c>
      <c r="W12" s="787"/>
      <c r="X12" s="787"/>
      <c r="Y12" s="788" t="n">
        <f aca="false">Y10-Y11</f>
        <v>-6303372</v>
      </c>
      <c r="AB12" s="34"/>
      <c r="AC12" s="34"/>
      <c r="AE12" s="34"/>
    </row>
    <row r="13" customFormat="false" ht="14.4" hidden="false" customHeight="false" outlineLevel="0" collapsed="false">
      <c r="A13" s="783"/>
      <c r="B13" s="783"/>
      <c r="C13" s="783"/>
      <c r="D13" s="783"/>
      <c r="E13" s="783"/>
      <c r="F13" s="783"/>
      <c r="G13" s="783"/>
      <c r="H13" s="783"/>
      <c r="I13" s="783"/>
      <c r="J13" s="783"/>
      <c r="K13" s="783"/>
      <c r="L13" s="783"/>
      <c r="M13" s="783"/>
      <c r="N13" s="783"/>
      <c r="O13" s="783"/>
      <c r="P13" s="783"/>
      <c r="Q13" s="783"/>
      <c r="R13" s="783"/>
      <c r="S13" s="783"/>
      <c r="T13" s="783"/>
      <c r="U13" s="783"/>
      <c r="V13" s="783"/>
      <c r="W13" s="783"/>
      <c r="X13" s="783"/>
      <c r="Y13" s="783"/>
      <c r="AB13" s="34"/>
      <c r="AC13" s="34"/>
    </row>
    <row r="14" customFormat="false" ht="13.8" hidden="false" customHeight="false" outlineLevel="0" collapsed="false">
      <c r="A14" s="772" t="s">
        <v>424</v>
      </c>
      <c r="B14" s="773" t="n">
        <f aca="false">'Fin operácie - príjmy'!D21</f>
        <v>499436</v>
      </c>
      <c r="C14" s="773" t="n">
        <f aca="false">'Fin operácie - príjmy'!E21</f>
        <v>313085</v>
      </c>
      <c r="D14" s="773" t="n">
        <f aca="false">'Fin operácie - príjmy'!F21</f>
        <v>1640749</v>
      </c>
      <c r="E14" s="773" t="n">
        <f aca="false">'Fin operácie - príjmy'!G21</f>
        <v>2754938</v>
      </c>
      <c r="F14" s="773" t="n">
        <f aca="false">'Fin operácie - príjmy'!H21</f>
        <v>4479434</v>
      </c>
      <c r="G14" s="773" t="n">
        <f aca="false">'Fin operácie - príjmy'!I21</f>
        <v>2266668</v>
      </c>
      <c r="H14" s="773" t="n">
        <f aca="false">'Fin operácie - príjmy'!J21</f>
        <v>1305406</v>
      </c>
      <c r="I14" s="773" t="n">
        <f aca="false">'Fin operácie - príjmy'!K21</f>
        <v>1509534</v>
      </c>
      <c r="J14" s="773" t="n">
        <f aca="false">'Fin operácie - príjmy'!L21</f>
        <v>1300969.13</v>
      </c>
      <c r="K14" s="774" t="n">
        <f aca="false">'Fin operácie - príjmy'!M21</f>
        <v>2766561.36</v>
      </c>
      <c r="L14" s="774" t="n">
        <f aca="false">'Fin operácie - príjmy'!N21</f>
        <v>2492133.93</v>
      </c>
      <c r="M14" s="774" t="n">
        <f aca="false">'Fin operácie - príjmy'!O21</f>
        <v>1267177.12</v>
      </c>
      <c r="N14" s="773" t="n">
        <f aca="false">'Fin operácie - príjmy'!P21</f>
        <v>1389578.65</v>
      </c>
      <c r="O14" s="774" t="n">
        <f aca="false">'Fin operácie - príjmy'!Q21</f>
        <v>1600445.57</v>
      </c>
      <c r="P14" s="774" t="n">
        <f aca="false">'Fin operácie - príjmy'!R21</f>
        <v>3164039.87</v>
      </c>
      <c r="Q14" s="774" t="n">
        <f aca="false">'Fin operácie - príjmy'!S21</f>
        <v>7475946.97</v>
      </c>
      <c r="R14" s="774" t="n">
        <f aca="false">'Fin operácie - príjmy'!T21</f>
        <v>7627753.13</v>
      </c>
      <c r="S14" s="773" t="n">
        <f aca="false">'Fin operácie - príjmy'!U21</f>
        <v>3362549.95</v>
      </c>
      <c r="T14" s="773" t="n">
        <f aca="false">'Fin operácie - príjmy'!V21</f>
        <v>3534065</v>
      </c>
      <c r="U14" s="773" t="n">
        <f aca="false">'Fin operácie - príjmy'!W21</f>
        <v>5970774</v>
      </c>
      <c r="V14" s="775" t="n">
        <f aca="false">'Fin operácie - príjmy'!X21</f>
        <v>1276539</v>
      </c>
      <c r="W14" s="775"/>
      <c r="X14" s="775"/>
      <c r="Y14" s="776" t="n">
        <f aca="false">U14+V14</f>
        <v>7247313</v>
      </c>
      <c r="AA14" s="34"/>
      <c r="AB14" s="34"/>
      <c r="AC14" s="34"/>
      <c r="AD14" s="34"/>
      <c r="AE14" s="34"/>
    </row>
    <row r="15" customFormat="false" ht="13.8" hidden="false" customHeight="false" outlineLevel="0" collapsed="false">
      <c r="A15" s="777" t="s">
        <v>425</v>
      </c>
      <c r="B15" s="755" t="n">
        <f aca="false">'Finančné operácie - výdavky'!D12</f>
        <v>477793</v>
      </c>
      <c r="C15" s="755" t="n">
        <f aca="false">'Finančné operácie - výdavky'!E12</f>
        <v>470856</v>
      </c>
      <c r="D15" s="755" t="n">
        <f aca="false">'Finančné operácie - výdavky'!F12</f>
        <v>334085</v>
      </c>
      <c r="E15" s="755" t="n">
        <f aca="false">'Finančné operácie - výdavky'!G12</f>
        <v>1303204</v>
      </c>
      <c r="F15" s="755" t="n">
        <f aca="false">'Finančné operácie - výdavky'!H12</f>
        <v>978096</v>
      </c>
      <c r="G15" s="755" t="n">
        <f aca="false">'Finančné operácie - výdavky'!I12</f>
        <v>1356608</v>
      </c>
      <c r="H15" s="755" t="n">
        <f aca="false">'Finančné operácie - výdavky'!J12</f>
        <v>1191263</v>
      </c>
      <c r="I15" s="755" t="n">
        <f aca="false">'Finančné operácie - výdavky'!K12</f>
        <v>977990</v>
      </c>
      <c r="J15" s="755" t="n">
        <f aca="false">'Finančné operácie - výdavky'!L12</f>
        <v>439019.95</v>
      </c>
      <c r="K15" s="756" t="n">
        <f aca="false">'Finančné operácie - výdavky'!M12</f>
        <v>540080.3</v>
      </c>
      <c r="L15" s="756" t="n">
        <f aca="false">'Finančné operácie - výdavky'!N12</f>
        <v>2548753.66</v>
      </c>
      <c r="M15" s="756" t="n">
        <f aca="false">'Finančné operácie - výdavky'!O12</f>
        <v>484835.82</v>
      </c>
      <c r="N15" s="755" t="n">
        <f aca="false">'Finančné operácie - výdavky'!P12</f>
        <v>849215.54</v>
      </c>
      <c r="O15" s="756" t="n">
        <f aca="false">'Finančné operácie - výdavky'!Q12</f>
        <v>553837.26</v>
      </c>
      <c r="P15" s="756" t="n">
        <f aca="false">'Finančné operácie - výdavky'!R12</f>
        <v>1236893.72</v>
      </c>
      <c r="Q15" s="756" t="n">
        <f aca="false">'Finančné operácie - výdavky'!S12</f>
        <v>614297.92</v>
      </c>
      <c r="R15" s="756" t="n">
        <f aca="false">'Finančné operácie - výdavky'!T12</f>
        <v>5533098.83</v>
      </c>
      <c r="S15" s="755" t="n">
        <f aca="false">'Finančné operácie - výdavky'!U12</f>
        <v>974810.43</v>
      </c>
      <c r="T15" s="755" t="n">
        <f aca="false">'Finančné operácie - výdavky'!V12</f>
        <v>1681804</v>
      </c>
      <c r="U15" s="755" t="n">
        <f aca="false">'Finančné operácie - výdavky'!W12</f>
        <v>540814</v>
      </c>
      <c r="V15" s="755" t="n">
        <f aca="false">'Finančné operácie - výdavky'!X12</f>
        <v>0</v>
      </c>
      <c r="W15" s="755"/>
      <c r="X15" s="755" t="n">
        <f aca="false">'Finančné operácie - výdavky'!Y12</f>
        <v>600000</v>
      </c>
      <c r="Y15" s="759" t="n">
        <f aca="false">U15+V15+W15+X15</f>
        <v>1140814</v>
      </c>
      <c r="AA15" s="34"/>
      <c r="AB15" s="34"/>
      <c r="AC15" s="34"/>
      <c r="AD15" s="34"/>
      <c r="AE15" s="34"/>
    </row>
    <row r="16" customFormat="false" ht="14.4" hidden="false" customHeight="false" outlineLevel="0" collapsed="false">
      <c r="A16" s="784" t="s">
        <v>426</v>
      </c>
      <c r="B16" s="785" t="n">
        <f aca="false">B14-B15</f>
        <v>21643</v>
      </c>
      <c r="C16" s="785" t="n">
        <f aca="false">C14-C15</f>
        <v>-157771</v>
      </c>
      <c r="D16" s="785" t="n">
        <f aca="false">D14-D15</f>
        <v>1306664</v>
      </c>
      <c r="E16" s="785" t="n">
        <f aca="false">E14-E15</f>
        <v>1451734</v>
      </c>
      <c r="F16" s="785" t="n">
        <f aca="false">F14-F15</f>
        <v>3501338</v>
      </c>
      <c r="G16" s="785" t="n">
        <f aca="false">G14-G15</f>
        <v>910060</v>
      </c>
      <c r="H16" s="785" t="n">
        <f aca="false">H14-H15</f>
        <v>114143</v>
      </c>
      <c r="I16" s="785" t="n">
        <f aca="false">I14-I15</f>
        <v>531544</v>
      </c>
      <c r="J16" s="786" t="n">
        <f aca="false">J14-J15</f>
        <v>861949.18</v>
      </c>
      <c r="K16" s="786" t="n">
        <f aca="false">K14-K15</f>
        <v>2226481.06</v>
      </c>
      <c r="L16" s="786" t="n">
        <f aca="false">L14-L15</f>
        <v>-56619.7300000005</v>
      </c>
      <c r="M16" s="786" t="n">
        <f aca="false">M14-M15</f>
        <v>782341.3</v>
      </c>
      <c r="N16" s="785" t="n">
        <f aca="false">N14-N15</f>
        <v>540363.11</v>
      </c>
      <c r="O16" s="786" t="n">
        <f aca="false">O14-O15</f>
        <v>1046608.31</v>
      </c>
      <c r="P16" s="786" t="n">
        <f aca="false">P14-P15</f>
        <v>1927146.15</v>
      </c>
      <c r="Q16" s="786" t="n">
        <f aca="false">Q14-Q15</f>
        <v>6861649.05</v>
      </c>
      <c r="R16" s="786" t="n">
        <f aca="false">R14-R15</f>
        <v>2094654.3</v>
      </c>
      <c r="S16" s="785" t="n">
        <f aca="false">S14-S15</f>
        <v>2387739.52</v>
      </c>
      <c r="T16" s="785" t="n">
        <f aca="false">T14-T15</f>
        <v>1852261</v>
      </c>
      <c r="U16" s="785" t="n">
        <f aca="false">U14-U15</f>
        <v>5429960</v>
      </c>
      <c r="V16" s="787" t="n">
        <f aca="false">V14-(X15+V15)</f>
        <v>676539</v>
      </c>
      <c r="W16" s="787"/>
      <c r="X16" s="787"/>
      <c r="Y16" s="788" t="n">
        <f aca="false">Y14-Y15</f>
        <v>6106499</v>
      </c>
      <c r="AC16" s="34"/>
      <c r="AD16" s="34"/>
    </row>
    <row r="17" customFormat="false" ht="14.4" hidden="false" customHeight="false" outlineLevel="0" collapsed="false">
      <c r="A17" s="783"/>
      <c r="B17" s="783"/>
      <c r="C17" s="783"/>
      <c r="D17" s="783"/>
      <c r="E17" s="783"/>
      <c r="F17" s="783"/>
      <c r="G17" s="783"/>
      <c r="H17" s="783"/>
      <c r="I17" s="783"/>
      <c r="J17" s="783"/>
      <c r="K17" s="783"/>
      <c r="L17" s="783"/>
      <c r="M17" s="783"/>
      <c r="N17" s="783"/>
      <c r="O17" s="783"/>
      <c r="P17" s="783"/>
      <c r="Q17" s="783"/>
      <c r="R17" s="783"/>
      <c r="S17" s="783"/>
      <c r="T17" s="783"/>
      <c r="U17" s="783"/>
      <c r="V17" s="783"/>
      <c r="W17" s="783"/>
      <c r="X17" s="783"/>
      <c r="Y17" s="783"/>
      <c r="AB17" s="34"/>
      <c r="AD17" s="34"/>
      <c r="AE17" s="34"/>
    </row>
    <row r="18" customFormat="false" ht="16.5" hidden="false" customHeight="true" outlineLevel="0" collapsed="false">
      <c r="A18" s="789" t="s">
        <v>427</v>
      </c>
      <c r="B18" s="789"/>
      <c r="C18" s="789"/>
      <c r="D18" s="789"/>
      <c r="E18" s="789"/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AB18" s="34"/>
      <c r="AD18" s="34"/>
      <c r="AE18" s="34"/>
    </row>
    <row r="19" customFormat="false" ht="13.8" hidden="false" customHeight="false" outlineLevel="0" collapsed="false">
      <c r="A19" s="789"/>
      <c r="B19" s="789"/>
      <c r="C19" s="789"/>
      <c r="D19" s="789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</row>
    <row r="20" customFormat="false" ht="16.8" hidden="false" customHeight="false" outlineLevel="0" collapsed="false">
      <c r="A20" s="790" t="s">
        <v>428</v>
      </c>
      <c r="B20" s="791" t="n">
        <f aca="false">B8+B12+B16</f>
        <v>405431</v>
      </c>
      <c r="C20" s="791" t="n">
        <f aca="false">C8+C12+C16</f>
        <v>168758</v>
      </c>
      <c r="D20" s="791" t="n">
        <f aca="false">D8+D12+D16</f>
        <v>859707</v>
      </c>
      <c r="E20" s="791" t="n">
        <f aca="false">E8+E12+E16</f>
        <v>1327171.57</v>
      </c>
      <c r="F20" s="791" t="n">
        <f aca="false">F8+F12+F16</f>
        <v>208476</v>
      </c>
      <c r="G20" s="791" t="n">
        <f aca="false">G8+G12+G16</f>
        <v>94499.8000000008</v>
      </c>
      <c r="H20" s="791" t="n">
        <f aca="false">H8+H12+H16</f>
        <v>191581.06</v>
      </c>
      <c r="I20" s="791" t="n">
        <f aca="false">I8+I12+I16</f>
        <v>1066059</v>
      </c>
      <c r="J20" s="792" t="n">
        <f aca="false">J8+J12+J16</f>
        <v>376236.279999997</v>
      </c>
      <c r="K20" s="792" t="n">
        <f aca="false">K8+K12+K16</f>
        <v>733859.14</v>
      </c>
      <c r="L20" s="792" t="n">
        <f aca="false">L8+L12+L16</f>
        <v>619528.019999998</v>
      </c>
      <c r="M20" s="792" t="n">
        <f aca="false">M8+M12+M16</f>
        <v>1496254.8</v>
      </c>
      <c r="N20" s="791" t="n">
        <f aca="false">N8+N12+N16</f>
        <v>3121217.32</v>
      </c>
      <c r="O20" s="792" t="n">
        <f aca="false">O8+O12+O16</f>
        <v>721830.819999998</v>
      </c>
      <c r="P20" s="792" t="n">
        <f aca="false">P8+P12+P16</f>
        <v>2694020.17</v>
      </c>
      <c r="Q20" s="792" t="n">
        <f aca="false">Q8+Q12+Q16</f>
        <v>4326997.27</v>
      </c>
      <c r="R20" s="792" t="n">
        <f aca="false">R8+R12+R16</f>
        <v>2008237.23</v>
      </c>
      <c r="S20" s="792" t="n">
        <f aca="false">S8+S12+S16</f>
        <v>570914.249999999</v>
      </c>
      <c r="T20" s="791" t="n">
        <f aca="false">T8+T12+T16</f>
        <v>0</v>
      </c>
      <c r="U20" s="791" t="n">
        <f aca="false">U16+U12+U8</f>
        <v>0</v>
      </c>
      <c r="V20" s="793" t="n">
        <f aca="false">V16+V12+V8</f>
        <v>0</v>
      </c>
      <c r="W20" s="793"/>
      <c r="X20" s="793"/>
      <c r="Y20" s="794" t="n">
        <f aca="false">Y16+Y12+Y8</f>
        <v>0</v>
      </c>
    </row>
    <row r="21" customFormat="false" ht="13.8" hidden="false" customHeight="false" outlineLevel="0" collapsed="false">
      <c r="AC21" s="34"/>
    </row>
    <row r="22" customFormat="false" ht="13.2" hidden="false" customHeight="false" outlineLevel="0" collapsed="false">
      <c r="U22" s="34"/>
      <c r="V22" s="34"/>
      <c r="W22" s="34"/>
      <c r="X22" s="34"/>
      <c r="Y22" s="34"/>
      <c r="AB22" s="34"/>
    </row>
    <row r="23" customFormat="false" ht="12.75" hidden="false" customHeight="true" outlineLevel="0" collapsed="false">
      <c r="U23" s="795"/>
      <c r="V23" s="795"/>
      <c r="W23" s="34"/>
      <c r="X23" s="795"/>
      <c r="Y23" s="795"/>
      <c r="AC23" s="34"/>
    </row>
    <row r="24" customFormat="false" ht="15.75" hidden="false" customHeight="true" outlineLevel="0" collapsed="false">
      <c r="U24" s="505"/>
      <c r="V24" s="505"/>
      <c r="W24" s="505"/>
      <c r="X24" s="505"/>
      <c r="Y24" s="505"/>
    </row>
    <row r="25" customFormat="false" ht="15.6" hidden="false" customHeight="false" outlineLevel="0" collapsed="false">
      <c r="K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X25" s="795"/>
      <c r="Y25" s="795"/>
    </row>
    <row r="26" customFormat="false" ht="15.6" hidden="false" customHeight="false" outlineLevel="0" collapsed="false">
      <c r="U26" s="504"/>
      <c r="V26" s="504"/>
      <c r="X26" s="795"/>
      <c r="Y26" s="795"/>
    </row>
    <row r="28" customFormat="false" ht="13.2" hidden="false" customHeight="false" outlineLevel="0" collapsed="false">
      <c r="U28" s="34"/>
      <c r="V28" s="34"/>
      <c r="W28" s="34"/>
      <c r="X28" s="34"/>
      <c r="Y28" s="34"/>
    </row>
    <row r="29" customFormat="false" ht="13.2" hidden="false" customHeight="false" outlineLevel="0" collapsed="false">
      <c r="U29" s="34"/>
      <c r="V29" s="34"/>
      <c r="W29" s="34"/>
      <c r="X29" s="34"/>
      <c r="Y29" s="34"/>
    </row>
    <row r="31" customFormat="false" ht="15.6" hidden="false" customHeight="false" outlineLevel="0" collapsed="false">
      <c r="J31" s="796"/>
      <c r="U31" s="34"/>
      <c r="V31" s="34"/>
      <c r="W31" s="34"/>
      <c r="X31" s="34"/>
      <c r="Y31" s="34"/>
    </row>
    <row r="32" customFormat="false" ht="13.2" hidden="false" customHeight="false" outlineLevel="0" collapsed="false">
      <c r="U32" s="34"/>
      <c r="V32" s="34"/>
      <c r="W32" s="34"/>
      <c r="X32" s="34"/>
      <c r="Y32" s="34"/>
    </row>
    <row r="34" customFormat="false" ht="13.2" hidden="false" customHeight="false" outlineLevel="0" collapsed="false">
      <c r="J34" s="34"/>
      <c r="U34" s="504"/>
      <c r="V34" s="504"/>
      <c r="W34" s="504"/>
      <c r="X34" s="504"/>
      <c r="Y34" s="504"/>
    </row>
    <row r="35" customFormat="false" ht="13.2" hidden="false" customHeight="false" outlineLevel="0" collapsed="false">
      <c r="U35" s="504"/>
      <c r="V35" s="504"/>
      <c r="W35" s="504"/>
      <c r="X35" s="504"/>
      <c r="Y35" s="504"/>
    </row>
    <row r="38" customFormat="false" ht="13.2" hidden="false" customHeight="false" outlineLevel="0" collapsed="false">
      <c r="U38" s="34"/>
      <c r="V38" s="34"/>
      <c r="W38" s="34"/>
      <c r="X38" s="34"/>
      <c r="Y38" s="34"/>
    </row>
    <row r="39" customFormat="false" ht="13.2" hidden="false" customHeight="false" outlineLevel="0" collapsed="false">
      <c r="X39" s="34"/>
    </row>
    <row r="40" customFormat="false" ht="13.2" hidden="false" customHeight="false" outlineLevel="0" collapsed="false">
      <c r="X40" s="34"/>
    </row>
    <row r="41" customFormat="false" ht="13.2" hidden="false" customHeight="false" outlineLevel="0" collapsed="false">
      <c r="X41" s="34"/>
      <c r="AC41" s="34"/>
      <c r="AD41" s="34"/>
      <c r="AE41" s="34"/>
    </row>
    <row r="47" customFormat="false" ht="13.2" hidden="false" customHeight="false" outlineLevel="0" collapsed="false">
      <c r="U47" s="34"/>
      <c r="V47" s="34"/>
      <c r="W47" s="34"/>
      <c r="X47" s="34"/>
      <c r="Y47" s="34"/>
    </row>
    <row r="62" customFormat="false" ht="13.2" hidden="false" customHeight="false" outlineLevel="0" collapsed="false">
      <c r="U62" s="34"/>
      <c r="V62" s="34"/>
      <c r="W62" s="34"/>
      <c r="X62" s="34"/>
    </row>
    <row r="63" customFormat="false" ht="13.2" hidden="false" customHeight="false" outlineLevel="0" collapsed="false">
      <c r="U63" s="34"/>
      <c r="V63" s="34"/>
      <c r="W63" s="34"/>
      <c r="X63" s="34"/>
    </row>
    <row r="69" customFormat="false" ht="13.2" hidden="false" customHeight="false" outlineLevel="0" collapsed="false">
      <c r="J69" s="0" t="n">
        <f aca="false">SUM(J55:J68)</f>
        <v>0</v>
      </c>
    </row>
    <row r="70" customFormat="false" ht="13.2" hidden="false" customHeight="false" outlineLevel="0" collapsed="false">
      <c r="U70" s="34"/>
      <c r="V70" s="34"/>
      <c r="W70" s="34"/>
      <c r="X70" s="34"/>
    </row>
    <row r="71" customFormat="false" ht="13.2" hidden="false" customHeight="false" outlineLevel="0" collapsed="false">
      <c r="U71" s="34"/>
      <c r="V71" s="34"/>
      <c r="W71" s="34"/>
      <c r="X71" s="34"/>
    </row>
    <row r="73" customFormat="false" ht="13.2" hidden="false" customHeight="false" outlineLevel="0" collapsed="false">
      <c r="A73" s="797" t="s">
        <v>429</v>
      </c>
      <c r="J73" s="0" t="n">
        <v>12000</v>
      </c>
    </row>
    <row r="74" customFormat="false" ht="13.2" hidden="false" customHeight="false" outlineLevel="0" collapsed="false">
      <c r="J74" s="0" t="n">
        <v>5000</v>
      </c>
    </row>
    <row r="75" customFormat="false" ht="13.2" hidden="false" customHeight="false" outlineLevel="0" collapsed="false">
      <c r="J75" s="0" t="n">
        <v>5000</v>
      </c>
    </row>
    <row r="76" customFormat="false" ht="13.2" hidden="false" customHeight="false" outlineLevel="0" collapsed="false">
      <c r="J76" s="0" t="n">
        <v>7000</v>
      </c>
    </row>
    <row r="82" customFormat="false" ht="13.2" hidden="false" customHeight="false" outlineLevel="0" collapsed="false">
      <c r="J82" s="0" t="n">
        <f aca="false">SUM(J73:J81)</f>
        <v>29000</v>
      </c>
    </row>
  </sheetData>
  <mergeCells count="36">
    <mergeCell ref="A1:Y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X3"/>
    <mergeCell ref="Y3:Y5"/>
    <mergeCell ref="V4:X4"/>
    <mergeCell ref="V6:X6"/>
    <mergeCell ref="V8:X8"/>
    <mergeCell ref="A9:Y9"/>
    <mergeCell ref="V10:X10"/>
    <mergeCell ref="V12:X12"/>
    <mergeCell ref="A13:Y13"/>
    <mergeCell ref="V14:X14"/>
    <mergeCell ref="V16:X16"/>
    <mergeCell ref="A17:Y17"/>
    <mergeCell ref="A18:Y19"/>
    <mergeCell ref="V20:X20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9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25" man="true" max="65535" min="0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69696"/>
    <pageSetUpPr fitToPage="false"/>
  </sheetPr>
  <dimension ref="A1:N55"/>
  <sheetViews>
    <sheetView showFormulas="false" showGridLines="true" showRowColHeaders="true" showZeros="true" rightToLeft="false" tabSelected="false" showOutlineSymbols="true" defaultGridColor="true" view="normal" topLeftCell="B13" colorId="64" zoomScale="100" zoomScaleNormal="100" zoomScalePageLayoutView="100" workbookViewId="0">
      <selection pane="topLeft" activeCell="M42" activeCellId="0" sqref="M42"/>
    </sheetView>
  </sheetViews>
  <sheetFormatPr defaultColWidth="9.0546875" defaultRowHeight="13.2" customHeight="true" zeroHeight="false" outlineLevelRow="0" outlineLevelCol="0"/>
  <cols>
    <col collapsed="false" customWidth="true" hidden="false" outlineLevel="0" max="1" min="1" style="0" width="38.77"/>
    <col collapsed="false" customWidth="true" hidden="false" outlineLevel="0" max="2" min="2" style="0" width="12.66"/>
    <col collapsed="false" customWidth="true" hidden="true" outlineLevel="0" max="3" min="3" style="0" width="9.87"/>
    <col collapsed="false" customWidth="true" hidden="false" outlineLevel="0" max="4" min="4" style="0" width="11.21"/>
    <col collapsed="false" customWidth="true" hidden="false" outlineLevel="0" max="5" min="5" style="0" width="11.55"/>
    <col collapsed="false" customWidth="true" hidden="false" outlineLevel="0" max="7" min="6" style="0" width="9.87"/>
    <col collapsed="false" customWidth="true" hidden="false" outlineLevel="0" max="8" min="8" style="0" width="11.1"/>
    <col collapsed="false" customWidth="true" hidden="false" outlineLevel="0" max="9" min="9" style="0" width="8.87"/>
    <col collapsed="false" customWidth="true" hidden="false" outlineLevel="0" max="10" min="10" style="0" width="9.87"/>
    <col collapsed="false" customWidth="true" hidden="false" outlineLevel="0" max="11" min="11" style="0" width="11.1"/>
    <col collapsed="false" customWidth="true" hidden="false" outlineLevel="0" max="12" min="12" style="0" width="10.77"/>
    <col collapsed="false" customWidth="true" hidden="false" outlineLevel="0" max="13" min="13" style="0" width="12.32"/>
  </cols>
  <sheetData>
    <row r="1" customFormat="false" ht="24.75" hidden="false" customHeight="true" outlineLevel="0" collapsed="false">
      <c r="A1" s="798" t="s">
        <v>430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</row>
    <row r="2" customFormat="false" ht="13.8" hidden="false" customHeight="false" outlineLevel="0" collapsed="false">
      <c r="A2" s="0" t="s">
        <v>49</v>
      </c>
    </row>
    <row r="3" customFormat="false" ht="13.5" hidden="false" customHeight="true" outlineLevel="0" collapsed="false">
      <c r="A3" s="799" t="s">
        <v>129</v>
      </c>
      <c r="B3" s="800" t="s">
        <v>431</v>
      </c>
      <c r="C3" s="801" t="s">
        <v>432</v>
      </c>
      <c r="D3" s="801"/>
      <c r="E3" s="801"/>
      <c r="F3" s="801"/>
      <c r="G3" s="801"/>
      <c r="H3" s="801"/>
      <c r="I3" s="801"/>
      <c r="J3" s="801"/>
      <c r="K3" s="801"/>
      <c r="L3" s="801"/>
      <c r="M3" s="802" t="s">
        <v>433</v>
      </c>
    </row>
    <row r="4" customFormat="false" ht="49.5" hidden="false" customHeight="true" outlineLevel="0" collapsed="false">
      <c r="A4" s="799"/>
      <c r="B4" s="800"/>
      <c r="C4" s="803" t="s">
        <v>434</v>
      </c>
      <c r="D4" s="804" t="s">
        <v>435</v>
      </c>
      <c r="E4" s="804" t="s">
        <v>436</v>
      </c>
      <c r="F4" s="804" t="s">
        <v>437</v>
      </c>
      <c r="G4" s="804" t="s">
        <v>438</v>
      </c>
      <c r="H4" s="804" t="s">
        <v>439</v>
      </c>
      <c r="I4" s="804" t="s">
        <v>440</v>
      </c>
      <c r="J4" s="804" t="s">
        <v>441</v>
      </c>
      <c r="K4" s="804" t="s">
        <v>442</v>
      </c>
      <c r="L4" s="805" t="s">
        <v>443</v>
      </c>
      <c r="M4" s="802"/>
    </row>
    <row r="5" customFormat="false" ht="12.75" hidden="false" customHeight="true" outlineLevel="0" collapsed="false">
      <c r="A5" s="806" t="s">
        <v>341</v>
      </c>
      <c r="B5" s="117" t="n">
        <v>92500</v>
      </c>
      <c r="C5" s="117"/>
      <c r="D5" s="117"/>
      <c r="E5" s="117"/>
      <c r="F5" s="174"/>
      <c r="G5" s="117" t="n">
        <f aca="false">82500-32500</f>
        <v>50000</v>
      </c>
      <c r="H5" s="117"/>
      <c r="I5" s="117"/>
      <c r="J5" s="117"/>
      <c r="K5" s="117" t="n">
        <v>42500</v>
      </c>
      <c r="L5" s="78"/>
      <c r="M5" s="133" t="n">
        <f aca="false">SUM(C5:L5)</f>
        <v>92500</v>
      </c>
    </row>
    <row r="6" customFormat="false" ht="12.75" hidden="false" customHeight="true" outlineLevel="0" collapsed="false">
      <c r="A6" s="806" t="s">
        <v>338</v>
      </c>
      <c r="B6" s="117" t="n">
        <v>1932</v>
      </c>
      <c r="C6" s="117"/>
      <c r="D6" s="117"/>
      <c r="E6" s="117"/>
      <c r="F6" s="174"/>
      <c r="G6" s="117" t="n">
        <v>1932</v>
      </c>
      <c r="H6" s="117"/>
      <c r="I6" s="117"/>
      <c r="J6" s="117"/>
      <c r="K6" s="117"/>
      <c r="L6" s="78"/>
      <c r="M6" s="133" t="n">
        <f aca="false">SUM(C6:L6)</f>
        <v>1932</v>
      </c>
    </row>
    <row r="7" customFormat="false" ht="12.75" hidden="false" customHeight="true" outlineLevel="0" collapsed="false">
      <c r="A7" s="806" t="s">
        <v>339</v>
      </c>
      <c r="B7" s="117" t="n">
        <v>5380</v>
      </c>
      <c r="C7" s="117"/>
      <c r="D7" s="117"/>
      <c r="E7" s="117"/>
      <c r="F7" s="174"/>
      <c r="G7" s="117" t="n">
        <v>5380</v>
      </c>
      <c r="H7" s="117"/>
      <c r="I7" s="117"/>
      <c r="J7" s="117"/>
      <c r="K7" s="117"/>
      <c r="L7" s="78"/>
      <c r="M7" s="133" t="n">
        <f aca="false">SUM(C7:L7)</f>
        <v>5380</v>
      </c>
    </row>
    <row r="8" customFormat="false" ht="12.75" hidden="false" customHeight="true" outlineLevel="0" collapsed="false">
      <c r="A8" s="806" t="s">
        <v>318</v>
      </c>
      <c r="B8" s="117" t="n">
        <v>1156659</v>
      </c>
      <c r="C8" s="117"/>
      <c r="D8" s="117"/>
      <c r="E8" s="117" t="n">
        <v>1128448</v>
      </c>
      <c r="F8" s="174"/>
      <c r="G8" s="117"/>
      <c r="H8" s="117"/>
      <c r="I8" s="117"/>
      <c r="J8" s="117"/>
      <c r="K8" s="117" t="n">
        <v>28211</v>
      </c>
      <c r="L8" s="78"/>
      <c r="M8" s="133" t="n">
        <f aca="false">SUM(C8:L8)</f>
        <v>1156659</v>
      </c>
    </row>
    <row r="9" customFormat="false" ht="12.75" hidden="false" customHeight="true" outlineLevel="0" collapsed="false">
      <c r="A9" s="806" t="s">
        <v>318</v>
      </c>
      <c r="B9" s="117" t="n">
        <v>30504</v>
      </c>
      <c r="C9" s="117"/>
      <c r="D9" s="117"/>
      <c r="E9" s="117" t="n">
        <v>22000</v>
      </c>
      <c r="F9" s="174"/>
      <c r="G9" s="117"/>
      <c r="H9" s="117"/>
      <c r="I9" s="117"/>
      <c r="J9" s="117"/>
      <c r="K9" s="117" t="n">
        <v>8504</v>
      </c>
      <c r="L9" s="78"/>
      <c r="M9" s="133" t="n">
        <f aca="false">SUM(C9:L9)</f>
        <v>30504</v>
      </c>
    </row>
    <row r="10" customFormat="false" ht="12.75" hidden="false" customHeight="true" outlineLevel="0" collapsed="false">
      <c r="A10" s="806" t="s">
        <v>319</v>
      </c>
      <c r="B10" s="117" t="n">
        <v>690167</v>
      </c>
      <c r="C10" s="117"/>
      <c r="D10" s="117"/>
      <c r="E10" s="117" t="n">
        <v>619467</v>
      </c>
      <c r="F10" s="174"/>
      <c r="G10" s="117"/>
      <c r="H10" s="117"/>
      <c r="I10" s="117"/>
      <c r="J10" s="117"/>
      <c r="K10" s="117" t="n">
        <v>70700</v>
      </c>
      <c r="L10" s="78"/>
      <c r="M10" s="133" t="n">
        <f aca="false">SUM(C10:L10)</f>
        <v>690167</v>
      </c>
      <c r="N10" s="34"/>
    </row>
    <row r="11" customFormat="false" ht="12.75" hidden="false" customHeight="true" outlineLevel="0" collapsed="false">
      <c r="A11" s="806" t="s">
        <v>320</v>
      </c>
      <c r="B11" s="117" t="n">
        <v>18450</v>
      </c>
      <c r="C11" s="117"/>
      <c r="D11" s="117"/>
      <c r="E11" s="117" t="n">
        <v>16560</v>
      </c>
      <c r="F11" s="174"/>
      <c r="G11" s="117"/>
      <c r="H11" s="117"/>
      <c r="I11" s="117"/>
      <c r="J11" s="117"/>
      <c r="K11" s="117" t="n">
        <v>1890</v>
      </c>
      <c r="L11" s="78"/>
      <c r="M11" s="133" t="n">
        <f aca="false">SUM(C11:L11)</f>
        <v>18450</v>
      </c>
      <c r="N11" s="34"/>
    </row>
    <row r="12" customFormat="false" ht="12.75" hidden="false" customHeight="true" outlineLevel="0" collapsed="false">
      <c r="A12" s="806" t="s">
        <v>321</v>
      </c>
      <c r="B12" s="117" t="n">
        <v>579962</v>
      </c>
      <c r="C12" s="117"/>
      <c r="D12" s="117"/>
      <c r="E12" s="117" t="n">
        <v>520551</v>
      </c>
      <c r="F12" s="174"/>
      <c r="G12" s="117"/>
      <c r="H12" s="117"/>
      <c r="I12" s="117"/>
      <c r="J12" s="117"/>
      <c r="K12" s="117" t="n">
        <v>59411</v>
      </c>
      <c r="L12" s="78"/>
      <c r="M12" s="133" t="n">
        <f aca="false">SUM(C12:L12)</f>
        <v>579962</v>
      </c>
      <c r="N12" s="504"/>
    </row>
    <row r="13" customFormat="false" ht="12.75" hidden="false" customHeight="true" outlineLevel="0" collapsed="false">
      <c r="A13" s="806" t="s">
        <v>356</v>
      </c>
      <c r="B13" s="117" t="n">
        <v>54366</v>
      </c>
      <c r="C13" s="117"/>
      <c r="D13" s="117"/>
      <c r="E13" s="117"/>
      <c r="F13" s="174"/>
      <c r="G13" s="117"/>
      <c r="H13" s="117"/>
      <c r="I13" s="117"/>
      <c r="J13" s="117" t="n">
        <v>54366</v>
      </c>
      <c r="K13" s="117"/>
      <c r="L13" s="78"/>
      <c r="M13" s="133" t="n">
        <f aca="false">SUM(C13:L13)</f>
        <v>54366</v>
      </c>
      <c r="N13" s="504"/>
    </row>
    <row r="14" customFormat="false" ht="12.75" hidden="false" customHeight="true" outlineLevel="0" collapsed="false">
      <c r="A14" s="806" t="s">
        <v>366</v>
      </c>
      <c r="B14" s="117" t="n">
        <v>13325</v>
      </c>
      <c r="C14" s="117"/>
      <c r="D14" s="117"/>
      <c r="E14" s="117"/>
      <c r="F14" s="174"/>
      <c r="G14" s="117" t="n">
        <v>325</v>
      </c>
      <c r="H14" s="117"/>
      <c r="I14" s="117"/>
      <c r="J14" s="117" t="n">
        <v>13000</v>
      </c>
      <c r="K14" s="117"/>
      <c r="L14" s="78"/>
      <c r="M14" s="133" t="n">
        <f aca="false">SUM(C14:L14)</f>
        <v>13325</v>
      </c>
    </row>
    <row r="15" customFormat="false" ht="12.75" hidden="false" customHeight="true" outlineLevel="0" collapsed="false">
      <c r="A15" s="806" t="s">
        <v>322</v>
      </c>
      <c r="B15" s="117" t="n">
        <v>2635000</v>
      </c>
      <c r="C15" s="117"/>
      <c r="D15" s="117"/>
      <c r="E15" s="117" t="n">
        <v>1698626</v>
      </c>
      <c r="F15" s="174"/>
      <c r="G15" s="117"/>
      <c r="H15" s="117"/>
      <c r="I15" s="117"/>
      <c r="J15" s="117" t="n">
        <f aca="false">224862-9840</f>
        <v>215022</v>
      </c>
      <c r="K15" s="807" t="n">
        <f aca="false">429051-209856</f>
        <v>219195</v>
      </c>
      <c r="L15" s="808" t="n">
        <v>502157</v>
      </c>
      <c r="M15" s="133" t="n">
        <f aca="false">SUM(C15:L15)</f>
        <v>2635000</v>
      </c>
    </row>
    <row r="16" customFormat="false" ht="12.75" hidden="false" customHeight="true" outlineLevel="0" collapsed="false">
      <c r="A16" s="806" t="s">
        <v>368</v>
      </c>
      <c r="B16" s="117" t="n">
        <v>35550</v>
      </c>
      <c r="C16" s="117"/>
      <c r="D16" s="117"/>
      <c r="E16" s="117"/>
      <c r="F16" s="174"/>
      <c r="G16" s="117"/>
      <c r="H16" s="117"/>
      <c r="I16" s="117"/>
      <c r="J16" s="117" t="n">
        <v>35550</v>
      </c>
      <c r="K16" s="117"/>
      <c r="L16" s="78"/>
      <c r="M16" s="133" t="n">
        <f aca="false">SUM(C16:L16)</f>
        <v>35550</v>
      </c>
    </row>
    <row r="17" customFormat="false" ht="12.75" hidden="false" customHeight="true" outlineLevel="0" collapsed="false">
      <c r="A17" s="806" t="s">
        <v>369</v>
      </c>
      <c r="B17" s="117" t="n">
        <v>15970</v>
      </c>
      <c r="C17" s="117"/>
      <c r="D17" s="117"/>
      <c r="E17" s="117"/>
      <c r="F17" s="174"/>
      <c r="G17" s="117"/>
      <c r="H17" s="117"/>
      <c r="I17" s="117"/>
      <c r="J17" s="117" t="n">
        <v>15970</v>
      </c>
      <c r="K17" s="117"/>
      <c r="L17" s="78"/>
      <c r="M17" s="133" t="n">
        <f aca="false">SUM(C17:L17)</f>
        <v>15970</v>
      </c>
    </row>
    <row r="18" customFormat="false" ht="12.75" hidden="false" customHeight="true" outlineLevel="0" collapsed="false">
      <c r="A18" s="806" t="s">
        <v>235</v>
      </c>
      <c r="B18" s="47" t="n">
        <v>2206594</v>
      </c>
      <c r="C18" s="47"/>
      <c r="D18" s="47"/>
      <c r="E18" s="47"/>
      <c r="F18" s="45"/>
      <c r="G18" s="47"/>
      <c r="H18" s="47"/>
      <c r="I18" s="47"/>
      <c r="J18" s="47" t="n">
        <v>14294</v>
      </c>
      <c r="K18" s="809" t="n">
        <f aca="false">379867+47617</f>
        <v>427484</v>
      </c>
      <c r="L18" s="47" t="n">
        <v>1764816</v>
      </c>
      <c r="M18" s="134" t="n">
        <f aca="false">SUM(C18:L18)</f>
        <v>2206594</v>
      </c>
    </row>
    <row r="19" customFormat="false" ht="12.75" hidden="false" customHeight="true" outlineLevel="0" collapsed="false">
      <c r="A19" s="806" t="s">
        <v>370</v>
      </c>
      <c r="B19" s="97" t="n">
        <v>30000</v>
      </c>
      <c r="C19" s="97"/>
      <c r="D19" s="97"/>
      <c r="E19" s="97"/>
      <c r="F19" s="44"/>
      <c r="G19" s="97"/>
      <c r="H19" s="97"/>
      <c r="I19" s="97"/>
      <c r="J19" s="97"/>
      <c r="K19" s="97" t="n">
        <v>30000</v>
      </c>
      <c r="L19" s="47"/>
      <c r="M19" s="134" t="n">
        <f aca="false">SUM(C19:L19)</f>
        <v>30000</v>
      </c>
    </row>
    <row r="20" customFormat="false" ht="12.75" hidden="false" customHeight="true" outlineLevel="0" collapsed="false">
      <c r="A20" s="806" t="s">
        <v>371</v>
      </c>
      <c r="B20" s="97" t="n">
        <v>12550</v>
      </c>
      <c r="C20" s="97"/>
      <c r="D20" s="97"/>
      <c r="E20" s="97"/>
      <c r="F20" s="44"/>
      <c r="G20" s="97"/>
      <c r="H20" s="97"/>
      <c r="I20" s="97"/>
      <c r="J20" s="97"/>
      <c r="K20" s="810" t="n">
        <v>12550</v>
      </c>
      <c r="L20" s="47"/>
      <c r="M20" s="134" t="n">
        <f aca="false">SUM(C20:L20)</f>
        <v>12550</v>
      </c>
    </row>
    <row r="21" customFormat="false" ht="12.75" hidden="false" customHeight="true" outlineLevel="0" collapsed="false">
      <c r="A21" s="806" t="s">
        <v>323</v>
      </c>
      <c r="B21" s="97" t="n">
        <v>35875</v>
      </c>
      <c r="C21" s="97"/>
      <c r="D21" s="97"/>
      <c r="E21" s="97" t="n">
        <v>30000</v>
      </c>
      <c r="F21" s="44"/>
      <c r="G21" s="97" t="n">
        <v>875</v>
      </c>
      <c r="H21" s="97"/>
      <c r="I21" s="97"/>
      <c r="J21" s="97" t="n">
        <v>5000</v>
      </c>
      <c r="K21" s="97"/>
      <c r="L21" s="47"/>
      <c r="M21" s="134" t="n">
        <f aca="false">SUM(C21:L21)</f>
        <v>35875</v>
      </c>
    </row>
    <row r="22" customFormat="false" ht="12.75" hidden="false" customHeight="true" outlineLevel="0" collapsed="false">
      <c r="A22" s="806" t="s">
        <v>324</v>
      </c>
      <c r="B22" s="97" t="n">
        <v>25625</v>
      </c>
      <c r="C22" s="97"/>
      <c r="D22" s="97"/>
      <c r="E22" s="97" t="n">
        <v>14943</v>
      </c>
      <c r="F22" s="44"/>
      <c r="G22" s="97"/>
      <c r="H22" s="97"/>
      <c r="I22" s="97"/>
      <c r="J22" s="97"/>
      <c r="K22" s="97" t="n">
        <v>10682</v>
      </c>
      <c r="L22" s="47"/>
      <c r="M22" s="134" t="n">
        <f aca="false">SUM(C22:L22)</f>
        <v>25625</v>
      </c>
    </row>
    <row r="23" customFormat="false" ht="12.75" hidden="false" customHeight="true" outlineLevel="0" collapsed="false">
      <c r="A23" s="806" t="s">
        <v>372</v>
      </c>
      <c r="B23" s="97" t="n">
        <v>170156</v>
      </c>
      <c r="C23" s="97"/>
      <c r="D23" s="97"/>
      <c r="E23" s="97"/>
      <c r="F23" s="44" t="n">
        <v>125000</v>
      </c>
      <c r="G23" s="97"/>
      <c r="H23" s="97"/>
      <c r="I23" s="97"/>
      <c r="J23" s="97"/>
      <c r="K23" s="97" t="n">
        <v>45156</v>
      </c>
      <c r="L23" s="47"/>
      <c r="M23" s="134" t="n">
        <f aca="false">SUM(C23:L23)</f>
        <v>170156</v>
      </c>
    </row>
    <row r="24" customFormat="false" ht="12.75" hidden="false" customHeight="true" outlineLevel="0" collapsed="false">
      <c r="A24" s="806" t="s">
        <v>372</v>
      </c>
      <c r="B24" s="97" t="n">
        <v>273069</v>
      </c>
      <c r="C24" s="97"/>
      <c r="D24" s="97"/>
      <c r="E24" s="97"/>
      <c r="F24" s="44" t="n">
        <v>200000</v>
      </c>
      <c r="G24" s="97"/>
      <c r="H24" s="97"/>
      <c r="I24" s="97"/>
      <c r="J24" s="97"/>
      <c r="K24" s="97" t="n">
        <v>73069</v>
      </c>
      <c r="L24" s="47"/>
      <c r="M24" s="134" t="n">
        <f aca="false">SUM(C24:L24)</f>
        <v>273069</v>
      </c>
    </row>
    <row r="25" customFormat="false" ht="12.75" hidden="false" customHeight="true" outlineLevel="0" collapsed="false">
      <c r="A25" s="806" t="s">
        <v>325</v>
      </c>
      <c r="B25" s="97" t="n">
        <v>2961924</v>
      </c>
      <c r="C25" s="97"/>
      <c r="D25" s="97"/>
      <c r="E25" s="97" t="n">
        <v>1332866</v>
      </c>
      <c r="F25" s="44"/>
      <c r="G25" s="97"/>
      <c r="H25" s="97" t="n">
        <f aca="false">1629058</f>
        <v>1629058</v>
      </c>
      <c r="I25" s="97"/>
      <c r="J25" s="97"/>
      <c r="K25" s="97"/>
      <c r="L25" s="47"/>
      <c r="M25" s="134" t="n">
        <f aca="false">SUM(C25:L25)</f>
        <v>2961924</v>
      </c>
    </row>
    <row r="26" customFormat="false" ht="12.75" hidden="false" customHeight="true" outlineLevel="0" collapsed="false">
      <c r="A26" s="806" t="s">
        <v>326</v>
      </c>
      <c r="B26" s="97" t="n">
        <v>512844</v>
      </c>
      <c r="C26" s="97"/>
      <c r="D26" s="97"/>
      <c r="E26" s="97" t="n">
        <v>71350</v>
      </c>
      <c r="F26" s="44"/>
      <c r="G26" s="97"/>
      <c r="H26" s="97" t="n">
        <f aca="false">213470</f>
        <v>213470</v>
      </c>
      <c r="I26" s="97"/>
      <c r="J26" s="97"/>
      <c r="K26" s="97" t="n">
        <v>228024</v>
      </c>
      <c r="L26" s="47"/>
      <c r="M26" s="134" t="n">
        <f aca="false">SUM(C26:L26)</f>
        <v>512844</v>
      </c>
    </row>
    <row r="27" customFormat="false" ht="12.75" hidden="false" customHeight="true" outlineLevel="0" collapsed="false">
      <c r="A27" s="806" t="s">
        <v>327</v>
      </c>
      <c r="B27" s="97" t="n">
        <v>63038</v>
      </c>
      <c r="C27" s="97"/>
      <c r="D27" s="97"/>
      <c r="E27" s="97" t="n">
        <v>63038</v>
      </c>
      <c r="F27" s="44"/>
      <c r="G27" s="97"/>
      <c r="H27" s="97"/>
      <c r="I27" s="97"/>
      <c r="J27" s="97"/>
      <c r="K27" s="97"/>
      <c r="L27" s="47"/>
      <c r="M27" s="134" t="n">
        <f aca="false">SUM(C27:L27)</f>
        <v>63038</v>
      </c>
    </row>
    <row r="28" customFormat="false" ht="12.75" hidden="false" customHeight="true" outlineLevel="0" collapsed="false">
      <c r="A28" s="806" t="s">
        <v>373</v>
      </c>
      <c r="B28" s="97" t="n">
        <v>18911</v>
      </c>
      <c r="C28" s="97"/>
      <c r="D28" s="97"/>
      <c r="E28" s="97"/>
      <c r="F28" s="44"/>
      <c r="G28" s="97"/>
      <c r="H28" s="97"/>
      <c r="I28" s="97"/>
      <c r="J28" s="97"/>
      <c r="K28" s="97" t="n">
        <v>18911</v>
      </c>
      <c r="L28" s="47"/>
      <c r="M28" s="134" t="n">
        <f aca="false">SUM(C28:L28)</f>
        <v>18911</v>
      </c>
    </row>
    <row r="29" customFormat="false" ht="12.75" hidden="false" customHeight="true" outlineLevel="0" collapsed="false">
      <c r="A29" s="806" t="s">
        <v>374</v>
      </c>
      <c r="B29" s="97"/>
      <c r="C29" s="97"/>
      <c r="D29" s="97"/>
      <c r="E29" s="97"/>
      <c r="F29" s="44"/>
      <c r="G29" s="97"/>
      <c r="H29" s="97"/>
      <c r="I29" s="97"/>
      <c r="J29" s="97"/>
      <c r="K29" s="97"/>
      <c r="L29" s="47"/>
      <c r="M29" s="134" t="n">
        <f aca="false">SUM(C29:L29)</f>
        <v>0</v>
      </c>
    </row>
    <row r="30" customFormat="false" ht="12.75" hidden="false" customHeight="true" outlineLevel="0" collapsed="false">
      <c r="A30" s="806" t="s">
        <v>328</v>
      </c>
      <c r="B30" s="97" t="n">
        <v>95735</v>
      </c>
      <c r="C30" s="97"/>
      <c r="D30" s="97"/>
      <c r="E30" s="97" t="n">
        <v>48400</v>
      </c>
      <c r="F30" s="811"/>
      <c r="G30" s="97"/>
      <c r="H30" s="97"/>
      <c r="I30" s="97" t="n">
        <v>8379</v>
      </c>
      <c r="J30" s="97" t="n">
        <v>36621</v>
      </c>
      <c r="K30" s="97" t="n">
        <v>2335</v>
      </c>
      <c r="L30" s="47"/>
      <c r="M30" s="134" t="n">
        <f aca="false">SUM(C30:L30)</f>
        <v>95735</v>
      </c>
    </row>
    <row r="31" customFormat="false" ht="12.75" hidden="false" customHeight="true" outlineLevel="0" collapsed="false">
      <c r="A31" s="806" t="s">
        <v>375</v>
      </c>
      <c r="B31" s="97" t="n">
        <v>2999</v>
      </c>
      <c r="C31" s="97"/>
      <c r="D31" s="97"/>
      <c r="E31" s="97"/>
      <c r="F31" s="44" t="n">
        <v>2000</v>
      </c>
      <c r="G31" s="97" t="n">
        <v>999</v>
      </c>
      <c r="H31" s="97"/>
      <c r="I31" s="97"/>
      <c r="J31" s="97"/>
      <c r="K31" s="97"/>
      <c r="L31" s="47"/>
      <c r="M31" s="134" t="n">
        <f aca="false">SUM(C31:L31)</f>
        <v>2999</v>
      </c>
    </row>
    <row r="32" customFormat="false" ht="12.75" hidden="false" customHeight="true" outlineLevel="0" collapsed="false">
      <c r="A32" s="806" t="s">
        <v>376</v>
      </c>
      <c r="B32" s="97" t="n">
        <v>8000</v>
      </c>
      <c r="C32" s="97"/>
      <c r="D32" s="97"/>
      <c r="E32" s="97"/>
      <c r="F32" s="44"/>
      <c r="G32" s="97"/>
      <c r="H32" s="97"/>
      <c r="I32" s="97"/>
      <c r="J32" s="97"/>
      <c r="K32" s="97" t="n">
        <v>8000</v>
      </c>
      <c r="L32" s="47"/>
      <c r="M32" s="134" t="n">
        <f aca="false">SUM(C32:L32)</f>
        <v>8000</v>
      </c>
    </row>
    <row r="33" customFormat="false" ht="12.75" hidden="false" customHeight="true" outlineLevel="0" collapsed="false">
      <c r="A33" s="806" t="s">
        <v>377</v>
      </c>
      <c r="B33" s="97" t="n">
        <v>5100</v>
      </c>
      <c r="C33" s="97"/>
      <c r="D33" s="97" t="n">
        <v>5100</v>
      </c>
      <c r="E33" s="97"/>
      <c r="F33" s="44"/>
      <c r="G33" s="97"/>
      <c r="H33" s="97"/>
      <c r="I33" s="97"/>
      <c r="J33" s="97"/>
      <c r="K33" s="97"/>
      <c r="L33" s="47"/>
      <c r="M33" s="134" t="n">
        <f aca="false">SUM(C33:L33)</f>
        <v>5100</v>
      </c>
    </row>
    <row r="34" customFormat="false" ht="12.75" hidden="false" customHeight="true" outlineLevel="0" collapsed="false">
      <c r="A34" s="806" t="s">
        <v>378</v>
      </c>
      <c r="B34" s="97" t="n">
        <v>19420</v>
      </c>
      <c r="C34" s="97"/>
      <c r="D34" s="97" t="n">
        <v>19420</v>
      </c>
      <c r="E34" s="97"/>
      <c r="F34" s="44"/>
      <c r="G34" s="97"/>
      <c r="H34" s="97"/>
      <c r="I34" s="97"/>
      <c r="J34" s="97"/>
      <c r="K34" s="97"/>
      <c r="L34" s="47"/>
      <c r="M34" s="134" t="n">
        <f aca="false">SUM(C34:L34)</f>
        <v>19420</v>
      </c>
    </row>
    <row r="35" customFormat="false" ht="12.75" hidden="false" customHeight="true" outlineLevel="0" collapsed="false">
      <c r="A35" s="806" t="s">
        <v>360</v>
      </c>
      <c r="B35" s="97" t="n">
        <v>25000</v>
      </c>
      <c r="C35" s="97"/>
      <c r="D35" s="97"/>
      <c r="E35" s="97"/>
      <c r="F35" s="44"/>
      <c r="G35" s="97" t="n">
        <v>25000</v>
      </c>
      <c r="H35" s="97"/>
      <c r="I35" s="97"/>
      <c r="J35" s="97"/>
      <c r="K35" s="97"/>
      <c r="L35" s="47"/>
      <c r="M35" s="134" t="n">
        <f aca="false">SUM(C35:L35)</f>
        <v>25000</v>
      </c>
    </row>
    <row r="36" customFormat="false" ht="12.75" hidden="false" customHeight="true" outlineLevel="0" collapsed="false">
      <c r="A36" s="806" t="s">
        <v>385</v>
      </c>
      <c r="B36" s="97" t="n">
        <v>38309</v>
      </c>
      <c r="C36" s="97"/>
      <c r="D36" s="97"/>
      <c r="E36" s="97"/>
      <c r="F36" s="44"/>
      <c r="G36" s="97" t="n">
        <v>38309</v>
      </c>
      <c r="H36" s="97"/>
      <c r="I36" s="97"/>
      <c r="J36" s="97"/>
      <c r="K36" s="97"/>
      <c r="L36" s="47"/>
      <c r="M36" s="134" t="n">
        <f aca="false">SUM(C36:L36)</f>
        <v>38309</v>
      </c>
    </row>
    <row r="37" customFormat="false" ht="12.75" hidden="false" customHeight="true" outlineLevel="0" collapsed="false">
      <c r="A37" s="806" t="s">
        <v>329</v>
      </c>
      <c r="B37" s="97" t="n">
        <v>529365</v>
      </c>
      <c r="C37" s="97"/>
      <c r="D37" s="97"/>
      <c r="E37" s="97" t="n">
        <v>475138</v>
      </c>
      <c r="F37" s="44"/>
      <c r="G37" s="97"/>
      <c r="H37" s="97"/>
      <c r="I37" s="97"/>
      <c r="J37" s="97"/>
      <c r="K37" s="97" t="n">
        <v>54227</v>
      </c>
      <c r="L37" s="47"/>
      <c r="M37" s="134" t="n">
        <f aca="false">SUM(C37:L37)</f>
        <v>529365</v>
      </c>
    </row>
    <row r="38" customFormat="false" ht="12.75" hidden="false" customHeight="true" outlineLevel="0" collapsed="false">
      <c r="A38" s="806" t="s">
        <v>391</v>
      </c>
      <c r="B38" s="97" t="n">
        <v>5000</v>
      </c>
      <c r="C38" s="97"/>
      <c r="D38" s="97"/>
      <c r="E38" s="195"/>
      <c r="F38" s="44"/>
      <c r="G38" s="97"/>
      <c r="H38" s="97"/>
      <c r="I38" s="97"/>
      <c r="J38" s="97"/>
      <c r="K38" s="97" t="n">
        <v>5000</v>
      </c>
      <c r="L38" s="47"/>
      <c r="M38" s="134" t="n">
        <f aca="false">SUM(C38:L38)</f>
        <v>5000</v>
      </c>
    </row>
    <row r="39" customFormat="false" ht="12.75" hidden="true" customHeight="true" outlineLevel="0" collapsed="false">
      <c r="A39" s="806"/>
      <c r="B39" s="97"/>
      <c r="C39" s="97"/>
      <c r="D39" s="97"/>
      <c r="E39" s="97"/>
      <c r="F39" s="44"/>
      <c r="G39" s="97"/>
      <c r="H39" s="97"/>
      <c r="I39" s="97"/>
      <c r="J39" s="97"/>
      <c r="K39" s="97"/>
      <c r="L39" s="47"/>
      <c r="M39" s="134" t="n">
        <f aca="false">SUM(C39:L39)</f>
        <v>0</v>
      </c>
    </row>
    <row r="40" customFormat="false" ht="13.5" hidden="true" customHeight="true" outlineLevel="0" collapsed="false">
      <c r="A40" s="806"/>
      <c r="B40" s="97"/>
      <c r="C40" s="97"/>
      <c r="D40" s="97"/>
      <c r="E40" s="97"/>
      <c r="F40" s="44"/>
      <c r="G40" s="97"/>
      <c r="H40" s="97"/>
      <c r="I40" s="97"/>
      <c r="J40" s="97"/>
      <c r="K40" s="97"/>
      <c r="L40" s="47"/>
      <c r="M40" s="134" t="n">
        <f aca="false">SUM(C40:L40)</f>
        <v>0</v>
      </c>
    </row>
    <row r="41" customFormat="false" ht="16.8" hidden="false" customHeight="false" outlineLevel="0" collapsed="false">
      <c r="A41" s="812" t="s">
        <v>444</v>
      </c>
      <c r="B41" s="813" t="n">
        <f aca="false">SUM(B5:B40)</f>
        <v>12369279</v>
      </c>
      <c r="C41" s="813" t="n">
        <f aca="false">SUM(C5:C40)</f>
        <v>0</v>
      </c>
      <c r="D41" s="813" t="n">
        <f aca="false">SUM(D5:D40)</f>
        <v>24520</v>
      </c>
      <c r="E41" s="813" t="n">
        <f aca="false">SUM(E5:E40)</f>
        <v>6041387</v>
      </c>
      <c r="F41" s="813" t="n">
        <f aca="false">SUM(F5:F40)</f>
        <v>327000</v>
      </c>
      <c r="G41" s="813" t="n">
        <f aca="false">SUM(G5:G40)</f>
        <v>122820</v>
      </c>
      <c r="H41" s="813" t="n">
        <f aca="false">SUM(H5:H40)</f>
        <v>1842528</v>
      </c>
      <c r="I41" s="813" t="n">
        <f aca="false">SUM(I5:I40)</f>
        <v>8379</v>
      </c>
      <c r="J41" s="813" t="n">
        <f aca="false">SUM(J5:J40)</f>
        <v>389823</v>
      </c>
      <c r="K41" s="813" t="n">
        <f aca="false">SUM(K5:K40)</f>
        <v>1345849</v>
      </c>
      <c r="L41" s="813" t="n">
        <f aca="false">SUM(L5:L40)</f>
        <v>2266973</v>
      </c>
      <c r="M41" s="814" t="n">
        <f aca="false">SUM(M5:M40)</f>
        <v>12369279</v>
      </c>
    </row>
    <row r="42" customFormat="false" ht="13.8" hidden="false" customHeight="false" outlineLevel="0" collapsed="false">
      <c r="F42" s="34"/>
    </row>
    <row r="43" customFormat="false" ht="13.2" hidden="false" customHeight="false" outlineLevel="0" collapsed="false">
      <c r="A43" s="34"/>
      <c r="B43" s="34"/>
      <c r="C43" s="34"/>
      <c r="E43" s="34"/>
      <c r="F43" s="34"/>
      <c r="G43" s="34"/>
      <c r="H43" s="34"/>
      <c r="I43" s="34"/>
      <c r="J43" s="34"/>
      <c r="K43" s="34"/>
      <c r="M43" s="34"/>
    </row>
    <row r="44" customFormat="false" ht="13.2" hidden="false" customHeight="false" outlineLevel="0" collapsed="false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customFormat="false" ht="13.2" hidden="false" customHeight="false" outlineLevel="0" collapsed="false">
      <c r="B45" s="34"/>
      <c r="D45" s="504"/>
      <c r="E45" s="34"/>
      <c r="F45" s="34"/>
      <c r="G45" s="34"/>
      <c r="H45" s="34"/>
      <c r="I45" s="34"/>
      <c r="J45" s="34"/>
      <c r="K45" s="34"/>
      <c r="L45" s="34"/>
    </row>
    <row r="46" customFormat="false" ht="13.2" hidden="false" customHeight="false" outlineLevel="0" collapsed="false">
      <c r="B46" s="504"/>
      <c r="C46" s="34"/>
      <c r="E46" s="34"/>
      <c r="G46" s="34"/>
    </row>
    <row r="47" customFormat="false" ht="15.6" hidden="false" customHeight="false" outlineLevel="0" collapsed="false">
      <c r="B47" s="504"/>
      <c r="E47" s="815"/>
      <c r="F47" s="34"/>
      <c r="G47" s="34"/>
      <c r="L47" s="34"/>
    </row>
    <row r="48" customFormat="false" ht="13.2" hidden="false" customHeight="false" outlineLevel="0" collapsed="false">
      <c r="B48" s="816"/>
      <c r="E48" s="504"/>
      <c r="G48" s="34"/>
    </row>
    <row r="49" customFormat="false" ht="13.2" hidden="false" customHeight="false" outlineLevel="0" collapsed="false">
      <c r="B49" s="504"/>
      <c r="J49" s="34"/>
    </row>
    <row r="50" customFormat="false" ht="13.2" hidden="false" customHeight="false" outlineLevel="0" collapsed="false">
      <c r="B50" s="504"/>
      <c r="L50" s="34"/>
    </row>
    <row r="52" customFormat="false" ht="13.2" hidden="false" customHeight="false" outlineLevel="0" collapsed="false">
      <c r="I52" s="34"/>
      <c r="J52" s="34"/>
    </row>
    <row r="55" customFormat="false" ht="13.2" hidden="false" customHeight="false" outlineLevel="0" collapsed="false">
      <c r="B55" s="34"/>
      <c r="E55" s="34"/>
    </row>
  </sheetData>
  <mergeCells count="5">
    <mergeCell ref="A1:M1"/>
    <mergeCell ref="A3:A4"/>
    <mergeCell ref="B3:B4"/>
    <mergeCell ref="C3:L3"/>
    <mergeCell ref="M3:M4"/>
  </mergeCells>
  <printOptions headings="false" gridLines="false" gridLinesSet="true" horizontalCentered="false" verticalCentered="false"/>
  <pageMargins left="0.0395833333333333" right="0.0395833333333333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0546875" defaultRowHeight="13.2" customHeight="true" zeroHeight="false" outlineLevelRow="0" outlineLevelCol="0"/>
  <cols>
    <col collapsed="false" customWidth="true" hidden="false" outlineLevel="0" max="1" min="1" style="0" width="43.87"/>
    <col collapsed="false" customWidth="true" hidden="false" outlineLevel="0" max="2" min="2" style="0" width="14.1"/>
    <col collapsed="false" customWidth="true" hidden="false" outlineLevel="0" max="3" min="3" style="0" width="12.99"/>
    <col collapsed="false" customWidth="true" hidden="false" outlineLevel="0" max="4" min="4" style="0" width="17.21"/>
  </cols>
  <sheetData>
    <row r="1" customFormat="false" ht="42" hidden="false" customHeight="true" outlineLevel="0" collapsed="false">
      <c r="A1" s="817" t="s">
        <v>445</v>
      </c>
      <c r="B1" s="818" t="s">
        <v>446</v>
      </c>
      <c r="C1" s="818" t="s">
        <v>24</v>
      </c>
      <c r="D1" s="819" t="s">
        <v>447</v>
      </c>
    </row>
    <row r="2" customFormat="false" ht="14.4" hidden="false" customHeight="false" outlineLevel="0" collapsed="false">
      <c r="A2" s="820" t="s">
        <v>341</v>
      </c>
      <c r="B2" s="821" t="n">
        <v>50000</v>
      </c>
      <c r="C2" s="821"/>
      <c r="D2" s="822" t="n">
        <f aca="false">B2+C2</f>
        <v>50000</v>
      </c>
    </row>
    <row r="3" customFormat="false" ht="13.8" hidden="false" customHeight="false" outlineLevel="0" collapsed="false">
      <c r="A3" s="820" t="s">
        <v>338</v>
      </c>
      <c r="B3" s="821"/>
      <c r="C3" s="821" t="n">
        <v>1932</v>
      </c>
      <c r="D3" s="822" t="n">
        <f aca="false">B3+C3</f>
        <v>1932</v>
      </c>
    </row>
    <row r="4" customFormat="false" ht="13.8" hidden="false" customHeight="false" outlineLevel="0" collapsed="false">
      <c r="A4" s="820" t="s">
        <v>339</v>
      </c>
      <c r="B4" s="821"/>
      <c r="C4" s="821" t="n">
        <v>5380</v>
      </c>
      <c r="D4" s="822" t="n">
        <f aca="false">B4+C4</f>
        <v>5380</v>
      </c>
    </row>
    <row r="5" customFormat="false" ht="13.8" hidden="false" customHeight="false" outlineLevel="0" collapsed="false">
      <c r="A5" s="820" t="s">
        <v>448</v>
      </c>
      <c r="B5" s="821" t="n">
        <v>325</v>
      </c>
      <c r="C5" s="821"/>
      <c r="D5" s="822" t="n">
        <f aca="false">B5+C5</f>
        <v>325</v>
      </c>
    </row>
    <row r="6" customFormat="false" ht="13.8" hidden="false" customHeight="false" outlineLevel="0" collapsed="false">
      <c r="A6" s="820" t="s">
        <v>449</v>
      </c>
      <c r="B6" s="821" t="n">
        <v>875</v>
      </c>
      <c r="C6" s="821"/>
      <c r="D6" s="822" t="n">
        <f aca="false">B6+C6</f>
        <v>875</v>
      </c>
    </row>
    <row r="7" customFormat="false" ht="13.8" hidden="false" customHeight="false" outlineLevel="0" collapsed="false">
      <c r="A7" s="820" t="s">
        <v>324</v>
      </c>
      <c r="B7" s="821" t="n">
        <v>10682</v>
      </c>
      <c r="C7" s="821" t="n">
        <v>-10682</v>
      </c>
      <c r="D7" s="822" t="n">
        <f aca="false">B7+C7</f>
        <v>0</v>
      </c>
    </row>
    <row r="8" customFormat="false" ht="13.8" hidden="false" customHeight="false" outlineLevel="0" collapsed="false">
      <c r="A8" s="820" t="s">
        <v>328</v>
      </c>
      <c r="B8" s="821" t="n">
        <v>2335</v>
      </c>
      <c r="C8" s="821" t="n">
        <v>-2335</v>
      </c>
      <c r="D8" s="822" t="n">
        <f aca="false">B8+C8</f>
        <v>0</v>
      </c>
    </row>
    <row r="9" customFormat="false" ht="13.8" hidden="false" customHeight="false" outlineLevel="0" collapsed="false">
      <c r="A9" s="820" t="s">
        <v>375</v>
      </c>
      <c r="B9" s="821" t="n">
        <v>999</v>
      </c>
      <c r="C9" s="821"/>
      <c r="D9" s="822" t="n">
        <f aca="false">B9+C9</f>
        <v>999</v>
      </c>
    </row>
    <row r="10" customFormat="false" ht="13.8" hidden="false" customHeight="false" outlineLevel="0" collapsed="false">
      <c r="A10" s="820" t="s">
        <v>360</v>
      </c>
      <c r="B10" s="821"/>
      <c r="C10" s="821" t="n">
        <v>25000</v>
      </c>
      <c r="D10" s="822" t="n">
        <f aca="false">B10+C10</f>
        <v>25000</v>
      </c>
    </row>
    <row r="11" customFormat="false" ht="13.8" hidden="false" customHeight="false" outlineLevel="0" collapsed="false">
      <c r="A11" s="820" t="s">
        <v>385</v>
      </c>
      <c r="B11" s="821"/>
      <c r="C11" s="821" t="n">
        <v>38309</v>
      </c>
      <c r="D11" s="822" t="n">
        <f aca="false">B11+C11</f>
        <v>38309</v>
      </c>
    </row>
    <row r="12" customFormat="false" ht="13.8" hidden="false" customHeight="false" outlineLevel="0" collapsed="false">
      <c r="A12" s="820" t="s">
        <v>450</v>
      </c>
      <c r="B12" s="821" t="n">
        <v>5000</v>
      </c>
      <c r="C12" s="821" t="n">
        <v>-5000</v>
      </c>
      <c r="D12" s="822" t="n">
        <f aca="false">B12+C12</f>
        <v>0</v>
      </c>
    </row>
    <row r="13" customFormat="false" ht="13.8" hidden="false" customHeight="false" outlineLevel="0" collapsed="false">
      <c r="A13" s="820" t="s">
        <v>451</v>
      </c>
      <c r="B13" s="821" t="n">
        <v>118441</v>
      </c>
      <c r="C13" s="821"/>
      <c r="D13" s="822" t="n">
        <f aca="false">B13+C13</f>
        <v>118441</v>
      </c>
    </row>
    <row r="14" customFormat="false" ht="16.2" hidden="false" customHeight="false" outlineLevel="0" collapsed="false">
      <c r="A14" s="823" t="s">
        <v>452</v>
      </c>
      <c r="B14" s="824" t="n">
        <f aca="false">SUM(B2:B13)</f>
        <v>188657</v>
      </c>
      <c r="C14" s="824" t="n">
        <f aca="false">SUM(C2:C13)</f>
        <v>52604</v>
      </c>
      <c r="D14" s="825" t="n">
        <f aca="false">SUM(D2:D13)</f>
        <v>241261</v>
      </c>
    </row>
    <row r="15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LibreOffice/25.2.2.2$Windows_X86_64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2009-12-28T13:25:53Z</dcterms:created>
  <dc:creator>Lubos Kamenicky</dc:creator>
  <dc:description/>
  <dc:language>sk-SK</dc:language>
  <cp:lastModifiedBy>kamenicky</cp:lastModifiedBy>
  <cp:lastPrinted>2025-04-15T09:37:46Z</cp:lastPrinted>
  <dcterms:modified xsi:type="dcterms:W3CDTF">2025-04-15T13:44:38Z</dcterms:modified>
  <cp:revision>0</cp:revision>
  <dc:subject/>
  <dc:title/>
</cp:coreProperties>
</file>