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571"/>
  <workbookPr defaultThemeVersion="124226"/>
  <mc:AlternateContent xmlns:mc="http://schemas.openxmlformats.org/markup-compatibility/2006">
    <mc:Choice Requires="x15">
      <x15ac:absPath xmlns:x15ac="http://schemas.microsoft.com/office/spreadsheetml/2010/11/ac" url="C:\Users\kamenicky\Documents\MZ\usb\Rozpočet mesta 2025\"/>
    </mc:Choice>
  </mc:AlternateContent>
  <bookViews>
    <workbookView xWindow="1032" yWindow="1308" windowWidth="20088" windowHeight="12672" firstSheet="1" activeTab="1"/>
  </bookViews>
  <sheets>
    <sheet name="rozpočet 2016" sheetId="11" state="hidden" r:id="rId1"/>
    <sheet name="rozpočet" sheetId="2" r:id="rId2"/>
    <sheet name="Program 1" sheetId="1" r:id="rId3"/>
    <sheet name="Program 2" sheetId="3" r:id="rId4"/>
    <sheet name="Program 3" sheetId="4" r:id="rId5"/>
    <sheet name="Program 4" sheetId="5" r:id="rId6"/>
    <sheet name="Program 5" sheetId="6" r:id="rId7"/>
    <sheet name="Program 6" sheetId="7" r:id="rId8"/>
    <sheet name="Program 7" sheetId="8" r:id="rId9"/>
    <sheet name="Program 8" sheetId="9" r:id="rId10"/>
    <sheet name="Program 9" sheetId="10" r:id="rId11"/>
    <sheet name="Program 10" sheetId="12" r:id="rId12"/>
    <sheet name="Program 11" sheetId="13" r:id="rId13"/>
    <sheet name="Program 12" sheetId="14" r:id="rId14"/>
    <sheet name="Program 13" sheetId="15" r:id="rId15"/>
    <sheet name="Program 14" sheetId="16" r:id="rId16"/>
  </sheets>
  <definedNames>
    <definedName name="_GoBack" localSheetId="15">'Program 14'!$A$155</definedName>
    <definedName name="_Toc248133381" localSheetId="15">'Program 14'!$A$79</definedName>
    <definedName name="_Toc248133382" localSheetId="15">'Program 14'!$A$86</definedName>
    <definedName name="_Toc248133383" localSheetId="15">'Program 14'!$A$104</definedName>
    <definedName name="_Toc248133386" localSheetId="15">'Program 14'!$A$165</definedName>
    <definedName name="_Toc248133387" localSheetId="15">'Program 14'!$A$183</definedName>
    <definedName name="_Toc248133389" localSheetId="15">'Program 14'!$A$218</definedName>
    <definedName name="_Toc437247883" localSheetId="2">'Program 1'!$A$92</definedName>
    <definedName name="_Toc437247884" localSheetId="3">'Program 2'!$A$1</definedName>
    <definedName name="_Toc437247885" localSheetId="3">'Program 2'!$A$10</definedName>
    <definedName name="_Toc437247886" localSheetId="3">'Program 2'!$A$38</definedName>
    <definedName name="_Toc437247887" localSheetId="3">'Program 2'!#REF!</definedName>
    <definedName name="_Toc437247888" localSheetId="3">'Program 2'!$A$76</definedName>
    <definedName name="_Toc437247889" localSheetId="4">'Program 3'!$A$1</definedName>
    <definedName name="_Toc437247890" localSheetId="4">'Program 3'!$A$10</definedName>
    <definedName name="_Toc437247891" localSheetId="4">'Program 3'!$A$26</definedName>
    <definedName name="_Toc437247892" localSheetId="4">'Program 3'!$A$48</definedName>
    <definedName name="_Toc437247893" localSheetId="4">'Program 3'!$A$64</definedName>
    <definedName name="_Toc437247894" localSheetId="4">'Program 3'!$A$83</definedName>
    <definedName name="_Toc437247895" localSheetId="4">'Program 3'!$A$112</definedName>
    <definedName name="_Toc437247896" localSheetId="5">'Program 4'!$A$1</definedName>
    <definedName name="_Toc437247897" localSheetId="5">'Program 4'!$A$10</definedName>
    <definedName name="_Toc437247898" localSheetId="5">'Program 4'!$A$16</definedName>
    <definedName name="_Toc437247899" localSheetId="5">'Program 4'!$A$32</definedName>
    <definedName name="_Toc437247900" localSheetId="5">'Program 4'!$A$53</definedName>
    <definedName name="_Toc437247901" localSheetId="5">'Program 4'!$A$72</definedName>
    <definedName name="_Toc437247902" localSheetId="5">'Program 4'!$A$79</definedName>
    <definedName name="_Toc437247903" localSheetId="5">'Program 4'!$A$97</definedName>
    <definedName name="_Toc437247904" localSheetId="5">'Program 4'!$A$130</definedName>
    <definedName name="_Toc437247905" localSheetId="5">'Program 4'!$A$147</definedName>
    <definedName name="_Toc437247906" localSheetId="6">'Program 5'!$A$1</definedName>
    <definedName name="_Toc437247907" localSheetId="6">'Program 5'!$A$10</definedName>
    <definedName name="_Toc437247908" localSheetId="6">'Program 5'!$A$32</definedName>
    <definedName name="_Toc437247909" localSheetId="7">'Program 6'!$A$1</definedName>
    <definedName name="_Toc437247910" localSheetId="7">'Program 6'!$A$10</definedName>
    <definedName name="_Toc437247911" localSheetId="7">'Program 6'!$A$16</definedName>
    <definedName name="_Toc437247912" localSheetId="7">'Program 6'!$A$35</definedName>
    <definedName name="_Toc437247913" localSheetId="7">'Program 6'!$A$55</definedName>
    <definedName name="_Toc437247914" localSheetId="7">'Program 6'!$A$71</definedName>
    <definedName name="_Toc437247915" localSheetId="8">'Program 7'!$A$1</definedName>
    <definedName name="_Toc437247916" localSheetId="8">'Program 7'!$A$10</definedName>
    <definedName name="_Toc437247917" localSheetId="8">'Program 7'!$A$20</definedName>
    <definedName name="_Toc437247918" localSheetId="8">'Program 7'!$A$36</definedName>
    <definedName name="_Toc437247919" localSheetId="8">'Program 7'!$A$50</definedName>
    <definedName name="_Toc437247920" localSheetId="8">'Program 7'!$A$67</definedName>
    <definedName name="_Toc437247921" localSheetId="8">'Program 7'!$A$73</definedName>
    <definedName name="_Toc437247922" localSheetId="8">'Program 7'!$A$88</definedName>
    <definedName name="_Toc437247923" localSheetId="9">'Program 8'!$A$1</definedName>
    <definedName name="_Toc437247924" localSheetId="9">'Program 8'!#REF!</definedName>
    <definedName name="_Toc437247925" localSheetId="10">'Program 9'!$A$1</definedName>
    <definedName name="_Toc437247926" localSheetId="10">'Program 9'!$A$12</definedName>
    <definedName name="_Toc437247927" localSheetId="10">'Program 9'!$A$35</definedName>
    <definedName name="_Toc437247928" localSheetId="10">'Program 9'!$A$61</definedName>
    <definedName name="_Toc437247929" localSheetId="10">'Program 9'!$A$92</definedName>
    <definedName name="_Toc437247930" localSheetId="10">'Program 9'!$A$99</definedName>
    <definedName name="_Toc437247931" localSheetId="10">'Program 9'!$A$116</definedName>
    <definedName name="_Toc437247932" localSheetId="10">'Program 9'!$A$138</definedName>
    <definedName name="_Toc437247933" localSheetId="10">'Program 9'!$A$165</definedName>
    <definedName name="_Toc437247934" localSheetId="10">'Program 9'!$A$185</definedName>
    <definedName name="_Toc437247935" localSheetId="10">'Program 9'!$A$195</definedName>
    <definedName name="_Toc437247936" localSheetId="11">'Program 10'!$A$1</definedName>
    <definedName name="_Toc437247937" localSheetId="11">'Program 10'!$A$11</definedName>
    <definedName name="_Toc437247938" localSheetId="11">'Program 10'!$A$26</definedName>
    <definedName name="_Toc437247939" localSheetId="11">'Program 10'!$A$43</definedName>
    <definedName name="_Toc437247940" localSheetId="11">'Program 10'!$A$59</definedName>
    <definedName name="_Toc437247941" localSheetId="11">'Program 10'!$A$74</definedName>
    <definedName name="_Toc437247942" localSheetId="12">'Program 11'!$A$1</definedName>
    <definedName name="_Toc437247943" localSheetId="12">'Program 11'!$A$9</definedName>
    <definedName name="_Toc437247944" localSheetId="12">'Program 11'!$A$19</definedName>
    <definedName name="_Toc437247945" localSheetId="12">'Program 11'!$A$27</definedName>
    <definedName name="_Toc437247946" localSheetId="12">'Program 11'!$A$80</definedName>
    <definedName name="_Toc437247947" localSheetId="12">'Program 11'!$A$101</definedName>
    <definedName name="_Toc437247948" localSheetId="12">'Program 11'!$A$122</definedName>
    <definedName name="_Toc437247949" localSheetId="12">'Program 11'!$A$154</definedName>
    <definedName name="_Toc437247950" localSheetId="13">'Program 12'!$A$1</definedName>
    <definedName name="_Toc437247951" localSheetId="13">'Program 12'!$A$8</definedName>
    <definedName name="_Toc437247952" localSheetId="13">'Program 12'!$A$23</definedName>
    <definedName name="_Toc437247953" localSheetId="13">'Program 12'!$A$37</definedName>
    <definedName name="_Toc437247954" localSheetId="13">'Program 12'!$A$54</definedName>
    <definedName name="_Toc437247955" localSheetId="13">'Program 12'!$A$68</definedName>
    <definedName name="_Toc437247956" localSheetId="15">'Program 13'!$A$1</definedName>
    <definedName name="_Toc437247957" localSheetId="15">'Program 13'!$A$7</definedName>
    <definedName name="_Toc437247958" localSheetId="15">'Program 13'!$A$20</definedName>
    <definedName name="_Toc437247959" localSheetId="15">'Program 13'!$A$38</definedName>
    <definedName name="_Toc437247960" localSheetId="15">'Program 14'!$A$1</definedName>
    <definedName name="_Toc437247961" localSheetId="15">'Program 14'!$A$9</definedName>
    <definedName name="_Toc437247962" localSheetId="15">'Program 14'!$A$29</definedName>
    <definedName name="_Toc437247963" localSheetId="15">'Program 14'!$A$36</definedName>
    <definedName name="_Toc437247964" localSheetId="15">'Program 14'!$A$58</definedName>
    <definedName name="_Toc437247968" localSheetId="15">'Program 14'!$A$140</definedName>
    <definedName name="_Toc437247969" localSheetId="15">'Program 14'!$A$158</definedName>
    <definedName name="_Toc437247973" localSheetId="15">'Program 14'!$A$234</definedName>
  </definedNames>
  <calcPr calcId="162913"/>
</workbook>
</file>

<file path=xl/calcChain.xml><?xml version="1.0" encoding="utf-8"?>
<calcChain xmlns="http://schemas.openxmlformats.org/spreadsheetml/2006/main">
  <c r="B42" i="3" l="1"/>
  <c r="C42" i="3"/>
  <c r="N5" i="2" l="1"/>
  <c r="P86" i="2" l="1"/>
  <c r="N93" i="2"/>
  <c r="N101" i="2"/>
  <c r="P107" i="2"/>
  <c r="P106" i="2"/>
  <c r="P105" i="2"/>
  <c r="P104" i="2"/>
  <c r="P103" i="2"/>
  <c r="P102" i="2"/>
  <c r="P101" i="2"/>
  <c r="P100" i="2"/>
  <c r="P99" i="2"/>
  <c r="P98" i="2"/>
  <c r="P97" i="2"/>
  <c r="P96" i="2"/>
  <c r="P95" i="2"/>
  <c r="P94" i="2"/>
  <c r="P93" i="2"/>
  <c r="P92" i="2"/>
  <c r="P91" i="2"/>
  <c r="P90" i="2"/>
  <c r="P89" i="2"/>
  <c r="P88" i="2"/>
  <c r="P87" i="2"/>
  <c r="P85" i="2"/>
  <c r="P84" i="2"/>
  <c r="P83" i="2"/>
  <c r="P82" i="2"/>
  <c r="P81" i="2"/>
  <c r="P80" i="2"/>
  <c r="P79" i="2"/>
  <c r="P78" i="2"/>
  <c r="P77" i="2"/>
  <c r="P76" i="2"/>
  <c r="P75" i="2"/>
  <c r="P74" i="2"/>
  <c r="P73" i="2"/>
  <c r="P72" i="2"/>
  <c r="P71" i="2"/>
  <c r="P70" i="2"/>
  <c r="P69" i="2"/>
  <c r="P68" i="2"/>
  <c r="P67" i="2"/>
  <c r="P66" i="2"/>
  <c r="P65" i="2"/>
  <c r="P64" i="2"/>
  <c r="P63" i="2"/>
  <c r="P62" i="2"/>
  <c r="P61" i="2"/>
  <c r="P60" i="2"/>
  <c r="P59" i="2"/>
  <c r="P58" i="2"/>
  <c r="P57" i="2"/>
  <c r="P56" i="2"/>
  <c r="P55" i="2"/>
  <c r="P54" i="2"/>
  <c r="P53" i="2"/>
  <c r="P52" i="2"/>
  <c r="P51" i="2"/>
  <c r="P50" i="2"/>
  <c r="P49" i="2"/>
  <c r="P48" i="2"/>
  <c r="P47" i="2"/>
  <c r="P46" i="2"/>
  <c r="P45" i="2"/>
  <c r="P44" i="2"/>
  <c r="P43" i="2"/>
  <c r="P42" i="2"/>
  <c r="P41" i="2"/>
  <c r="P40" i="2"/>
  <c r="P39" i="2"/>
  <c r="P38" i="2"/>
  <c r="P37" i="2"/>
  <c r="P36" i="2"/>
  <c r="P35" i="2"/>
  <c r="P34" i="2"/>
  <c r="P33" i="2"/>
  <c r="P32" i="2"/>
  <c r="P31" i="2"/>
  <c r="P30" i="2"/>
  <c r="P29" i="2"/>
  <c r="P28" i="2"/>
  <c r="P27" i="2"/>
  <c r="P26" i="2"/>
  <c r="P25" i="2"/>
  <c r="P24" i="2"/>
  <c r="P23" i="2"/>
  <c r="P22" i="2"/>
  <c r="P21" i="2"/>
  <c r="P20" i="2"/>
  <c r="P19" i="2"/>
  <c r="P18" i="2"/>
  <c r="P17" i="2"/>
  <c r="P16" i="2"/>
  <c r="P15" i="2"/>
  <c r="P14" i="2"/>
  <c r="P13" i="2"/>
  <c r="P12" i="2"/>
  <c r="P11" i="2"/>
  <c r="F42" i="3" s="1"/>
  <c r="P10" i="2"/>
  <c r="P9" i="2"/>
  <c r="P8" i="2"/>
  <c r="P7" i="2"/>
  <c r="P6" i="2"/>
  <c r="P5" i="2"/>
  <c r="P3" i="2"/>
  <c r="O108" i="2"/>
  <c r="O107" i="2"/>
  <c r="O106" i="2"/>
  <c r="O105" i="2"/>
  <c r="O104" i="2"/>
  <c r="O103" i="2"/>
  <c r="O102" i="2"/>
  <c r="O101" i="2"/>
  <c r="O100" i="2"/>
  <c r="O99" i="2"/>
  <c r="O98" i="2"/>
  <c r="O97" i="2"/>
  <c r="O96" i="2"/>
  <c r="O95" i="2"/>
  <c r="O94" i="2"/>
  <c r="O93" i="2"/>
  <c r="O92" i="2"/>
  <c r="O91" i="2"/>
  <c r="O90" i="2"/>
  <c r="O89" i="2"/>
  <c r="O88" i="2"/>
  <c r="O87" i="2"/>
  <c r="O86" i="2"/>
  <c r="O85" i="2"/>
  <c r="O84" i="2"/>
  <c r="O83" i="2"/>
  <c r="O82" i="2"/>
  <c r="O81" i="2"/>
  <c r="O80" i="2"/>
  <c r="O79" i="2"/>
  <c r="O78" i="2"/>
  <c r="O77" i="2"/>
  <c r="O76" i="2"/>
  <c r="O75" i="2"/>
  <c r="O74" i="2"/>
  <c r="O73" i="2"/>
  <c r="O72" i="2"/>
  <c r="O71" i="2"/>
  <c r="O70" i="2"/>
  <c r="O69" i="2"/>
  <c r="O68" i="2"/>
  <c r="O67" i="2"/>
  <c r="O66" i="2"/>
  <c r="O65" i="2"/>
  <c r="O64" i="2"/>
  <c r="O63" i="2"/>
  <c r="O62" i="2"/>
  <c r="O61" i="2"/>
  <c r="O60" i="2"/>
  <c r="O59" i="2"/>
  <c r="O58" i="2"/>
  <c r="O57" i="2"/>
  <c r="O56" i="2"/>
  <c r="O55" i="2"/>
  <c r="O54"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O14" i="2"/>
  <c r="O13" i="2"/>
  <c r="O12" i="2"/>
  <c r="O11" i="2"/>
  <c r="E42" i="3" s="1"/>
  <c r="O10" i="2"/>
  <c r="O9" i="2"/>
  <c r="O8" i="2"/>
  <c r="O7" i="2"/>
  <c r="O6" i="2"/>
  <c r="O5" i="2"/>
  <c r="O4" i="2"/>
  <c r="O3" i="2"/>
  <c r="N107" i="2"/>
  <c r="N106" i="2"/>
  <c r="N105" i="2"/>
  <c r="N104" i="2"/>
  <c r="N103" i="2"/>
  <c r="N102" i="2"/>
  <c r="N100" i="2"/>
  <c r="N99" i="2"/>
  <c r="N98" i="2"/>
  <c r="N97" i="2"/>
  <c r="N96" i="2"/>
  <c r="N95" i="2"/>
  <c r="N94" i="2"/>
  <c r="N92" i="2"/>
  <c r="N91" i="2"/>
  <c r="N90" i="2"/>
  <c r="N89" i="2"/>
  <c r="N88" i="2"/>
  <c r="N87" i="2"/>
  <c r="N86" i="2"/>
  <c r="N85" i="2"/>
  <c r="N84" i="2"/>
  <c r="N83" i="2"/>
  <c r="N82" i="2"/>
  <c r="N81" i="2"/>
  <c r="N80" i="2"/>
  <c r="N79" i="2"/>
  <c r="N78" i="2"/>
  <c r="N77" i="2"/>
  <c r="N76" i="2"/>
  <c r="N75" i="2"/>
  <c r="N74" i="2"/>
  <c r="N73" i="2"/>
  <c r="N72" i="2"/>
  <c r="N71" i="2"/>
  <c r="N70" i="2"/>
  <c r="N69" i="2"/>
  <c r="N68" i="2"/>
  <c r="N67" i="2"/>
  <c r="N66" i="2"/>
  <c r="N65" i="2"/>
  <c r="N64" i="2"/>
  <c r="N63" i="2"/>
  <c r="N62" i="2"/>
  <c r="N61" i="2"/>
  <c r="N60" i="2"/>
  <c r="N59" i="2"/>
  <c r="N58" i="2"/>
  <c r="N57" i="2"/>
  <c r="N56" i="2"/>
  <c r="N55" i="2"/>
  <c r="N54" i="2"/>
  <c r="N53" i="2"/>
  <c r="N52" i="2"/>
  <c r="N51" i="2"/>
  <c r="N50" i="2"/>
  <c r="N49" i="2"/>
  <c r="N48" i="2"/>
  <c r="N47" i="2"/>
  <c r="N46" i="2"/>
  <c r="N45" i="2"/>
  <c r="N44" i="2"/>
  <c r="N43" i="2"/>
  <c r="N42" i="2"/>
  <c r="N41" i="2"/>
  <c r="N40" i="2"/>
  <c r="N39" i="2"/>
  <c r="N38" i="2"/>
  <c r="N37" i="2"/>
  <c r="N36" i="2"/>
  <c r="N35" i="2"/>
  <c r="N34" i="2"/>
  <c r="N33" i="2"/>
  <c r="N32" i="2"/>
  <c r="N31" i="2"/>
  <c r="N30" i="2"/>
  <c r="N29" i="2"/>
  <c r="N28" i="2"/>
  <c r="N27" i="2"/>
  <c r="N26" i="2"/>
  <c r="N25" i="2"/>
  <c r="N24" i="2"/>
  <c r="N23" i="2"/>
  <c r="N22" i="2"/>
  <c r="N21" i="2"/>
  <c r="N20" i="2"/>
  <c r="N19" i="2"/>
  <c r="N18" i="2"/>
  <c r="N17" i="2"/>
  <c r="N16" i="2"/>
  <c r="N15" i="2"/>
  <c r="N14" i="2"/>
  <c r="N13" i="2"/>
  <c r="N12" i="2"/>
  <c r="N11" i="2"/>
  <c r="D42" i="3" s="1"/>
  <c r="N10" i="2"/>
  <c r="N9" i="2"/>
  <c r="N8" i="2"/>
  <c r="N7" i="2"/>
  <c r="N6" i="2"/>
  <c r="N4" i="2"/>
  <c r="N3" i="2"/>
  <c r="P4" i="2" l="1"/>
  <c r="B238" i="16"/>
  <c r="B222" i="16"/>
  <c r="B205" i="16"/>
  <c r="B187" i="16"/>
  <c r="B169" i="16"/>
  <c r="B162" i="16"/>
  <c r="B144" i="16"/>
  <c r="B126" i="16"/>
  <c r="B108" i="16"/>
  <c r="B90" i="16"/>
  <c r="B83" i="16"/>
  <c r="B62" i="16"/>
  <c r="B40" i="16"/>
  <c r="B33" i="16"/>
  <c r="B15" i="16"/>
  <c r="B6" i="16"/>
  <c r="B42" i="15"/>
  <c r="B26" i="15"/>
  <c r="B10" i="15"/>
  <c r="B5" i="15"/>
  <c r="B72" i="14"/>
  <c r="B58" i="14"/>
  <c r="B42" i="14"/>
  <c r="B28" i="14"/>
  <c r="B13" i="14"/>
  <c r="B4" i="14"/>
  <c r="B262" i="13"/>
  <c r="B246" i="13"/>
  <c r="B231" i="13"/>
  <c r="B226" i="13"/>
  <c r="B211" i="13"/>
  <c r="B195" i="13"/>
  <c r="B176" i="13"/>
  <c r="B158" i="13"/>
  <c r="B126" i="13"/>
  <c r="B105" i="13"/>
  <c r="B84" i="13"/>
  <c r="B31" i="13"/>
  <c r="B23" i="13"/>
  <c r="B13" i="13"/>
  <c r="B5" i="13"/>
  <c r="B80" i="12"/>
  <c r="B63" i="12"/>
  <c r="B47" i="12"/>
  <c r="B30" i="12"/>
  <c r="B15" i="12"/>
  <c r="B5" i="12"/>
  <c r="B199" i="10"/>
  <c r="B189" i="10"/>
  <c r="B169" i="10"/>
  <c r="B142" i="10"/>
  <c r="B120" i="10"/>
  <c r="B103" i="10"/>
  <c r="B96" i="10"/>
  <c r="B65" i="10"/>
  <c r="B39" i="10"/>
  <c r="B16" i="10"/>
  <c r="B6" i="10"/>
  <c r="B6" i="9"/>
  <c r="B93" i="8"/>
  <c r="B77" i="8"/>
  <c r="B71" i="8"/>
  <c r="B55" i="8"/>
  <c r="B40" i="8"/>
  <c r="B24" i="8"/>
  <c r="B14" i="8"/>
  <c r="B6" i="8"/>
  <c r="B75" i="7"/>
  <c r="B59" i="7"/>
  <c r="B47" i="7"/>
  <c r="B20" i="7"/>
  <c r="B14" i="7"/>
  <c r="B5" i="7"/>
  <c r="B36" i="6"/>
  <c r="B14" i="6"/>
  <c r="B5" i="6"/>
  <c r="B151" i="5"/>
  <c r="B134" i="5"/>
  <c r="B118" i="5"/>
  <c r="B101" i="5"/>
  <c r="B83" i="5"/>
  <c r="B76" i="5"/>
  <c r="B57" i="5"/>
  <c r="B36" i="5"/>
  <c r="B20" i="5"/>
  <c r="B14" i="5"/>
  <c r="B5" i="5"/>
  <c r="B116" i="4"/>
  <c r="B87" i="4"/>
  <c r="B68" i="4"/>
  <c r="B52" i="4"/>
  <c r="B30" i="4"/>
  <c r="B14" i="4"/>
  <c r="B5" i="4"/>
  <c r="B80" i="3"/>
  <c r="B60" i="3"/>
  <c r="B13" i="3"/>
  <c r="B5" i="3"/>
  <c r="B96" i="1"/>
  <c r="B70" i="1"/>
  <c r="B40" i="1"/>
  <c r="B14" i="1"/>
  <c r="B5" i="1"/>
  <c r="M4" i="11"/>
  <c r="M9" i="11"/>
  <c r="M14" i="11"/>
  <c r="M22" i="11"/>
  <c r="M26" i="11"/>
  <c r="M21" i="11" s="1"/>
  <c r="M32" i="11"/>
  <c r="M35" i="11"/>
  <c r="M36" i="11"/>
  <c r="M42" i="11"/>
  <c r="M46" i="11"/>
  <c r="M54" i="11"/>
  <c r="M50" i="11" s="1"/>
  <c r="M62" i="11"/>
  <c r="M61" i="11" s="1"/>
  <c r="M68" i="11"/>
  <c r="M67" i="11" s="1"/>
  <c r="M76" i="11"/>
  <c r="M82" i="11"/>
  <c r="M92" i="11"/>
  <c r="M91" i="11" s="1"/>
  <c r="M98" i="11"/>
  <c r="M95" i="11" s="1"/>
  <c r="M86" i="11" l="1"/>
  <c r="M41" i="11"/>
  <c r="M3" i="11"/>
  <c r="C5" i="1" l="1"/>
  <c r="C238" i="16" l="1"/>
  <c r="C222" i="16"/>
  <c r="C205" i="16"/>
  <c r="C187" i="16"/>
  <c r="C169" i="16"/>
  <c r="C162" i="16"/>
  <c r="C144" i="16"/>
  <c r="C126" i="16"/>
  <c r="C108" i="16"/>
  <c r="C90" i="16"/>
  <c r="C83" i="16"/>
  <c r="C62" i="16"/>
  <c r="C40" i="16"/>
  <c r="C33" i="16"/>
  <c r="C15" i="16"/>
  <c r="C6" i="16"/>
  <c r="C10" i="15"/>
  <c r="C42" i="15"/>
  <c r="C26" i="15"/>
  <c r="C5" i="15"/>
  <c r="C72" i="14"/>
  <c r="C58" i="14"/>
  <c r="C42" i="14"/>
  <c r="C28" i="14"/>
  <c r="C13" i="14"/>
  <c r="C4" i="14"/>
  <c r="C262" i="13"/>
  <c r="C246" i="13"/>
  <c r="C231" i="13"/>
  <c r="C226" i="13"/>
  <c r="C211" i="13"/>
  <c r="C195" i="13"/>
  <c r="C176" i="13"/>
  <c r="C158" i="13"/>
  <c r="C126" i="13"/>
  <c r="C105" i="13"/>
  <c r="C84" i="13"/>
  <c r="C31" i="13"/>
  <c r="C23" i="13"/>
  <c r="C13" i="13"/>
  <c r="C5" i="13"/>
  <c r="C80" i="12"/>
  <c r="C63" i="12"/>
  <c r="C47" i="12"/>
  <c r="C30" i="12"/>
  <c r="C15" i="12"/>
  <c r="C5" i="12"/>
  <c r="C199" i="10"/>
  <c r="C189" i="10"/>
  <c r="C169" i="10"/>
  <c r="C142" i="10"/>
  <c r="C120" i="10"/>
  <c r="C103" i="10"/>
  <c r="C96" i="10"/>
  <c r="C65" i="10"/>
  <c r="C39" i="10"/>
  <c r="C16" i="10"/>
  <c r="C6" i="10"/>
  <c r="C6" i="9"/>
  <c r="C93" i="8"/>
  <c r="C77" i="8"/>
  <c r="C71" i="8"/>
  <c r="C55" i="8"/>
  <c r="C40" i="8"/>
  <c r="C24" i="8"/>
  <c r="C14" i="8"/>
  <c r="C6" i="8"/>
  <c r="C75" i="7"/>
  <c r="C59" i="7"/>
  <c r="C47" i="7"/>
  <c r="C20" i="7"/>
  <c r="C14" i="7"/>
  <c r="C5" i="7"/>
  <c r="C36" i="6"/>
  <c r="C14" i="6"/>
  <c r="C5" i="6"/>
  <c r="C151" i="5" l="1"/>
  <c r="C134" i="5"/>
  <c r="C118" i="5"/>
  <c r="C101" i="5"/>
  <c r="C83" i="5"/>
  <c r="C76" i="5"/>
  <c r="C57" i="5"/>
  <c r="C36" i="5"/>
  <c r="C20" i="5"/>
  <c r="C14" i="5"/>
  <c r="C5" i="5"/>
  <c r="C116" i="4"/>
  <c r="C87" i="4"/>
  <c r="C68" i="4"/>
  <c r="C52" i="4"/>
  <c r="C30" i="4"/>
  <c r="C14" i="4"/>
  <c r="C5" i="4"/>
  <c r="C80" i="3"/>
  <c r="C60" i="3"/>
  <c r="C13" i="3"/>
  <c r="C5" i="3"/>
  <c r="C96" i="1"/>
  <c r="C70" i="1"/>
  <c r="C40" i="1"/>
  <c r="C14" i="1"/>
  <c r="D5" i="1"/>
  <c r="E5" i="1"/>
  <c r="F5" i="1"/>
  <c r="D14" i="1"/>
  <c r="E14" i="1"/>
  <c r="F14" i="1"/>
  <c r="D40" i="1"/>
  <c r="E40" i="1"/>
  <c r="F40" i="1"/>
  <c r="D96" i="1"/>
  <c r="E96" i="1"/>
  <c r="F96" i="1"/>
  <c r="D5" i="3"/>
  <c r="E5" i="3"/>
  <c r="F5" i="3"/>
  <c r="D13" i="3"/>
  <c r="E13" i="3"/>
  <c r="F13" i="3"/>
  <c r="D60" i="3"/>
  <c r="E60" i="3"/>
  <c r="F60" i="3"/>
  <c r="D80" i="3"/>
  <c r="E80" i="3"/>
  <c r="F80" i="3"/>
  <c r="D5" i="4"/>
  <c r="E5" i="4"/>
  <c r="F5" i="4"/>
  <c r="D14" i="4"/>
  <c r="E14" i="4"/>
  <c r="F14" i="4"/>
  <c r="D30" i="4"/>
  <c r="E30" i="4"/>
  <c r="F30" i="4"/>
  <c r="D52" i="4"/>
  <c r="E52" i="4"/>
  <c r="F52" i="4"/>
  <c r="D68" i="4"/>
  <c r="E68" i="4"/>
  <c r="F68" i="4"/>
  <c r="D87" i="4"/>
  <c r="E87" i="4"/>
  <c r="F87" i="4"/>
  <c r="D116" i="4"/>
  <c r="E116" i="4"/>
  <c r="F116" i="4"/>
  <c r="D5" i="5"/>
  <c r="E5" i="5"/>
  <c r="F5" i="5"/>
  <c r="D14" i="5"/>
  <c r="E14" i="5"/>
  <c r="F14" i="5"/>
  <c r="D20" i="5"/>
  <c r="E20" i="5"/>
  <c r="F20" i="5"/>
  <c r="D36" i="5"/>
  <c r="E36" i="5"/>
  <c r="F36" i="5"/>
  <c r="D57" i="5"/>
  <c r="E57" i="5"/>
  <c r="F57" i="5"/>
  <c r="D76" i="5"/>
  <c r="E76" i="5"/>
  <c r="F76" i="5"/>
  <c r="D83" i="5"/>
  <c r="E83" i="5"/>
  <c r="F83" i="5"/>
  <c r="D101" i="5"/>
  <c r="E101" i="5"/>
  <c r="F101" i="5"/>
  <c r="D118" i="5"/>
  <c r="E118" i="5"/>
  <c r="F118" i="5"/>
  <c r="D134" i="5"/>
  <c r="E134" i="5"/>
  <c r="F134" i="5"/>
  <c r="D151" i="5"/>
  <c r="E151" i="5"/>
  <c r="F151" i="5"/>
  <c r="D5" i="6"/>
  <c r="E5" i="6"/>
  <c r="F5" i="6"/>
  <c r="D14" i="6"/>
  <c r="E14" i="6"/>
  <c r="F14" i="6"/>
  <c r="D36" i="6"/>
  <c r="E36" i="6"/>
  <c r="F36" i="6"/>
  <c r="D5" i="7"/>
  <c r="E5" i="7"/>
  <c r="F5" i="7"/>
  <c r="D14" i="7"/>
  <c r="E14" i="7"/>
  <c r="F14" i="7"/>
  <c r="D20" i="7"/>
  <c r="E20" i="7"/>
  <c r="F20" i="7"/>
  <c r="D47" i="7"/>
  <c r="E47" i="7"/>
  <c r="F47" i="7"/>
  <c r="D59" i="7"/>
  <c r="E59" i="7"/>
  <c r="F59" i="7"/>
  <c r="D75" i="7"/>
  <c r="E75" i="7"/>
  <c r="F75" i="7"/>
  <c r="D6" i="8"/>
  <c r="E6" i="8"/>
  <c r="F6" i="8"/>
  <c r="D14" i="8"/>
  <c r="E14" i="8"/>
  <c r="F14" i="8"/>
  <c r="D24" i="8"/>
  <c r="E24" i="8"/>
  <c r="F24" i="8"/>
  <c r="D40" i="8"/>
  <c r="E40" i="8"/>
  <c r="F40" i="8"/>
  <c r="D55" i="8"/>
  <c r="E55" i="8"/>
  <c r="F55" i="8"/>
  <c r="D71" i="8"/>
  <c r="E71" i="8"/>
  <c r="F71" i="8"/>
  <c r="D77" i="8"/>
  <c r="E77" i="8"/>
  <c r="F77" i="8"/>
  <c r="D93" i="8"/>
  <c r="E93" i="8"/>
  <c r="F93" i="8"/>
  <c r="D6" i="9"/>
  <c r="E6" i="9"/>
  <c r="F6" i="9"/>
  <c r="D6" i="10"/>
  <c r="E6" i="10"/>
  <c r="F6" i="10"/>
  <c r="D16" i="10"/>
  <c r="E16" i="10"/>
  <c r="F16" i="10"/>
  <c r="D39" i="10"/>
  <c r="E39" i="10"/>
  <c r="F39" i="10"/>
  <c r="D65" i="10"/>
  <c r="E65" i="10"/>
  <c r="F65" i="10"/>
  <c r="D96" i="10"/>
  <c r="E96" i="10"/>
  <c r="F96" i="10"/>
  <c r="D103" i="10"/>
  <c r="E103" i="10"/>
  <c r="F103" i="10"/>
  <c r="D120" i="10"/>
  <c r="E120" i="10"/>
  <c r="F120" i="10"/>
  <c r="D142" i="10"/>
  <c r="E142" i="10"/>
  <c r="F142" i="10"/>
  <c r="D169" i="10"/>
  <c r="E169" i="10"/>
  <c r="F169" i="10"/>
  <c r="D189" i="10"/>
  <c r="E189" i="10"/>
  <c r="F189" i="10"/>
  <c r="D199" i="10"/>
  <c r="E199" i="10"/>
  <c r="F199" i="10"/>
  <c r="D5" i="12"/>
  <c r="E5" i="12"/>
  <c r="F5" i="12"/>
  <c r="D15" i="12"/>
  <c r="E15" i="12"/>
  <c r="F15" i="12"/>
  <c r="D30" i="12"/>
  <c r="E30" i="12"/>
  <c r="F30" i="12"/>
  <c r="D47" i="12"/>
  <c r="E47" i="12"/>
  <c r="F47" i="12"/>
  <c r="D63" i="12"/>
  <c r="E63" i="12"/>
  <c r="F63" i="12"/>
  <c r="D80" i="12"/>
  <c r="E80" i="12"/>
  <c r="F80" i="12"/>
  <c r="D5" i="13"/>
  <c r="E5" i="13"/>
  <c r="F5" i="13"/>
  <c r="D13" i="13"/>
  <c r="E13" i="13"/>
  <c r="F13" i="13"/>
  <c r="D23" i="13"/>
  <c r="E23" i="13"/>
  <c r="F23" i="13"/>
  <c r="D31" i="13"/>
  <c r="E31" i="13"/>
  <c r="F31" i="13"/>
  <c r="D84" i="13"/>
  <c r="E84" i="13"/>
  <c r="F84" i="13"/>
  <c r="D105" i="13"/>
  <c r="E105" i="13"/>
  <c r="F105" i="13"/>
  <c r="D126" i="13"/>
  <c r="E126" i="13"/>
  <c r="F126" i="13"/>
  <c r="D158" i="13"/>
  <c r="E158" i="13"/>
  <c r="F158" i="13"/>
  <c r="D176" i="13"/>
  <c r="E176" i="13"/>
  <c r="F176" i="13"/>
  <c r="D195" i="13"/>
  <c r="E195" i="13"/>
  <c r="F195" i="13"/>
  <c r="D211" i="13"/>
  <c r="E211" i="13"/>
  <c r="F211" i="13"/>
  <c r="D226" i="13"/>
  <c r="E226" i="13"/>
  <c r="F226" i="13"/>
  <c r="D231" i="13"/>
  <c r="E231" i="13"/>
  <c r="F231" i="13"/>
  <c r="D246" i="13"/>
  <c r="E246" i="13"/>
  <c r="F246" i="13"/>
  <c r="D262" i="13"/>
  <c r="E262" i="13"/>
  <c r="F262" i="13"/>
  <c r="D4" i="14"/>
  <c r="E4" i="14"/>
  <c r="F4" i="14"/>
  <c r="D13" i="14"/>
  <c r="E13" i="14"/>
  <c r="F13" i="14"/>
  <c r="D28" i="14"/>
  <c r="E28" i="14"/>
  <c r="F28" i="14"/>
  <c r="D42" i="14"/>
  <c r="E42" i="14"/>
  <c r="F42" i="14"/>
  <c r="D58" i="14"/>
  <c r="E58" i="14"/>
  <c r="F58" i="14"/>
  <c r="D72" i="14"/>
  <c r="E72" i="14"/>
  <c r="F72" i="14"/>
  <c r="D5" i="15"/>
  <c r="E5" i="15"/>
  <c r="F5" i="15"/>
  <c r="D10" i="15"/>
  <c r="E10" i="15"/>
  <c r="F10" i="15"/>
  <c r="D26" i="15"/>
  <c r="E26" i="15"/>
  <c r="F26" i="15"/>
  <c r="D42" i="15"/>
  <c r="E42" i="15"/>
  <c r="F42" i="15"/>
  <c r="D6" i="16"/>
  <c r="E6" i="16"/>
  <c r="F6" i="16"/>
  <c r="D15" i="16"/>
  <c r="E15" i="16"/>
  <c r="F15" i="16"/>
  <c r="D33" i="16"/>
  <c r="E33" i="16"/>
  <c r="F33" i="16"/>
  <c r="D40" i="16"/>
  <c r="E40" i="16"/>
  <c r="F40" i="16"/>
  <c r="D62" i="16"/>
  <c r="E62" i="16"/>
  <c r="F62" i="16"/>
  <c r="D83" i="16"/>
  <c r="E83" i="16"/>
  <c r="F83" i="16"/>
  <c r="D90" i="16"/>
  <c r="E90" i="16"/>
  <c r="F90" i="16"/>
  <c r="D108" i="16"/>
  <c r="E108" i="16"/>
  <c r="F108" i="16"/>
  <c r="D126" i="16"/>
  <c r="E126" i="16"/>
  <c r="F126" i="16"/>
  <c r="D144" i="16"/>
  <c r="E144" i="16"/>
  <c r="F144" i="16"/>
  <c r="D162" i="16"/>
  <c r="E162" i="16"/>
  <c r="F162" i="16"/>
  <c r="D169" i="16"/>
  <c r="E169" i="16"/>
  <c r="F169" i="16"/>
  <c r="D187" i="16"/>
  <c r="E187" i="16"/>
  <c r="F187" i="16"/>
  <c r="D205" i="16"/>
  <c r="E205" i="16"/>
  <c r="F205" i="16"/>
  <c r="D222" i="16"/>
  <c r="E222" i="16"/>
  <c r="F222" i="16"/>
  <c r="D238" i="16"/>
  <c r="E238" i="16"/>
  <c r="F238" i="16"/>
  <c r="A9" i="2"/>
  <c r="A14" i="2" s="1"/>
  <c r="A21" i="2" s="1"/>
  <c r="A32" i="2" s="1"/>
  <c r="A35" i="2" s="1"/>
  <c r="A41" i="2" s="1"/>
  <c r="A49" i="2" s="1"/>
  <c r="A50" i="2" s="1"/>
  <c r="A61" i="2" s="1"/>
  <c r="A67" i="2" s="1"/>
  <c r="A82" i="2" s="1"/>
  <c r="A88" i="2" s="1"/>
  <c r="A92" i="2" s="1"/>
  <c r="E70" i="1" l="1"/>
  <c r="F70" i="1"/>
  <c r="D70" i="1"/>
  <c r="K99" i="11"/>
  <c r="K98" i="11"/>
  <c r="L95" i="11"/>
  <c r="L94" i="11" s="1"/>
  <c r="C95" i="11"/>
  <c r="K95" i="11" s="1"/>
  <c r="K94" i="11" s="1"/>
  <c r="J94" i="11"/>
  <c r="I94" i="11"/>
  <c r="H94" i="11"/>
  <c r="G94" i="11"/>
  <c r="F94" i="11"/>
  <c r="E94" i="11"/>
  <c r="D94" i="11"/>
  <c r="C94" i="11"/>
  <c r="K93" i="11"/>
  <c r="K92" i="11"/>
  <c r="L91" i="11"/>
  <c r="J91" i="11"/>
  <c r="I91" i="11"/>
  <c r="H91" i="11"/>
  <c r="G91" i="11"/>
  <c r="F91" i="11"/>
  <c r="E91" i="11"/>
  <c r="D91" i="11"/>
  <c r="C91" i="11"/>
  <c r="K90" i="11"/>
  <c r="K89" i="11"/>
  <c r="L88" i="11"/>
  <c r="L86" i="11" s="1"/>
  <c r="J88" i="11"/>
  <c r="I88" i="11"/>
  <c r="I86" i="11" s="1"/>
  <c r="H88" i="11"/>
  <c r="G88" i="11"/>
  <c r="G86" i="11" s="1"/>
  <c r="F88" i="11"/>
  <c r="E88" i="11"/>
  <c r="E86" i="11" s="1"/>
  <c r="D88" i="11"/>
  <c r="C88" i="11"/>
  <c r="C86" i="11" s="1"/>
  <c r="J86" i="11"/>
  <c r="H86" i="11"/>
  <c r="F86" i="11"/>
  <c r="D86" i="11"/>
  <c r="I85" i="11"/>
  <c r="C85" i="11"/>
  <c r="C82" i="11" s="1"/>
  <c r="K84" i="11"/>
  <c r="I83" i="11"/>
  <c r="K83" i="11" s="1"/>
  <c r="L82" i="11"/>
  <c r="J82" i="11"/>
  <c r="H82" i="11"/>
  <c r="G82" i="11"/>
  <c r="F82" i="11"/>
  <c r="E82" i="11"/>
  <c r="D82" i="11"/>
  <c r="C79" i="11"/>
  <c r="K79" i="11" s="1"/>
  <c r="I78" i="11"/>
  <c r="I76" i="11" s="1"/>
  <c r="C78" i="11"/>
  <c r="C76" i="11" s="1"/>
  <c r="K77" i="11"/>
  <c r="L76" i="11"/>
  <c r="J76" i="11"/>
  <c r="H76" i="11"/>
  <c r="G76" i="11"/>
  <c r="F76" i="11"/>
  <c r="E76" i="11"/>
  <c r="D76" i="11"/>
  <c r="K75" i="11"/>
  <c r="K68" i="11"/>
  <c r="L67" i="11"/>
  <c r="J67" i="11"/>
  <c r="I67" i="11"/>
  <c r="H67" i="11"/>
  <c r="G67" i="11"/>
  <c r="F67" i="11"/>
  <c r="E67" i="11"/>
  <c r="D67" i="11"/>
  <c r="C67" i="11"/>
  <c r="K66" i="11"/>
  <c r="K62" i="11"/>
  <c r="L61" i="11"/>
  <c r="J61" i="11"/>
  <c r="I61" i="11"/>
  <c r="H61" i="11"/>
  <c r="G61" i="11"/>
  <c r="F61" i="11"/>
  <c r="E61" i="11"/>
  <c r="D61" i="11"/>
  <c r="C61" i="11"/>
  <c r="K60" i="11"/>
  <c r="K59" i="11"/>
  <c r="K58" i="11"/>
  <c r="K57" i="11"/>
  <c r="L54" i="11"/>
  <c r="K54" i="11"/>
  <c r="J54" i="11"/>
  <c r="I54" i="11"/>
  <c r="H54" i="11"/>
  <c r="G54" i="11"/>
  <c r="G50" i="11" s="1"/>
  <c r="F54" i="11"/>
  <c r="E54" i="11"/>
  <c r="E50" i="11" s="1"/>
  <c r="D54" i="11"/>
  <c r="C54" i="11"/>
  <c r="C50" i="11" s="1"/>
  <c r="L51" i="11"/>
  <c r="K51" i="11"/>
  <c r="I51" i="11"/>
  <c r="L50" i="11"/>
  <c r="J50" i="11"/>
  <c r="H50" i="11"/>
  <c r="F50" i="11"/>
  <c r="D50" i="11"/>
  <c r="K49" i="11"/>
  <c r="I41" i="11"/>
  <c r="K41" i="11" s="1"/>
  <c r="K35" i="11"/>
  <c r="K34" i="11"/>
  <c r="G33" i="11"/>
  <c r="K33" i="11" s="1"/>
  <c r="L32" i="11"/>
  <c r="J32" i="11"/>
  <c r="I32" i="11"/>
  <c r="H32" i="11"/>
  <c r="F32" i="11"/>
  <c r="E32" i="11"/>
  <c r="D32" i="11"/>
  <c r="C32" i="11"/>
  <c r="C31" i="11"/>
  <c r="K31" i="11" s="1"/>
  <c r="K30" i="11"/>
  <c r="K28" i="11"/>
  <c r="K27" i="11"/>
  <c r="L26" i="11"/>
  <c r="C26" i="11"/>
  <c r="K26" i="11" s="1"/>
  <c r="K25" i="11"/>
  <c r="K24" i="11"/>
  <c r="K23" i="11"/>
  <c r="L22" i="11"/>
  <c r="I22" i="11"/>
  <c r="I21" i="11" s="1"/>
  <c r="G22" i="11"/>
  <c r="C22" i="11"/>
  <c r="C21" i="11" s="1"/>
  <c r="J21" i="11"/>
  <c r="H21" i="11"/>
  <c r="G21" i="11"/>
  <c r="F21" i="11"/>
  <c r="E21" i="11"/>
  <c r="D21" i="11"/>
  <c r="K20" i="11"/>
  <c r="K19" i="11"/>
  <c r="K18" i="11"/>
  <c r="E17" i="11"/>
  <c r="E14" i="11" s="1"/>
  <c r="C17" i="11"/>
  <c r="C16" i="11"/>
  <c r="K16" i="11" s="1"/>
  <c r="K15" i="11"/>
  <c r="L14" i="11"/>
  <c r="J14" i="11"/>
  <c r="I14" i="11"/>
  <c r="H14" i="11"/>
  <c r="G14" i="11"/>
  <c r="F14" i="11"/>
  <c r="D14" i="11"/>
  <c r="K13" i="11"/>
  <c r="K12" i="11"/>
  <c r="K11" i="11"/>
  <c r="K10" i="11"/>
  <c r="L9" i="11"/>
  <c r="J9" i="11"/>
  <c r="I9" i="11"/>
  <c r="H9" i="11"/>
  <c r="G9" i="11"/>
  <c r="F9" i="11"/>
  <c r="E9" i="11"/>
  <c r="D9" i="11"/>
  <c r="C9" i="11"/>
  <c r="A9" i="11"/>
  <c r="A14" i="11" s="1"/>
  <c r="A21" i="11" s="1"/>
  <c r="A32" i="11" s="1"/>
  <c r="A35" i="11" s="1"/>
  <c r="A41" i="11" s="1"/>
  <c r="A49" i="11" s="1"/>
  <c r="A50" i="11" s="1"/>
  <c r="A61" i="11" s="1"/>
  <c r="A67" i="11" s="1"/>
  <c r="A76" i="11" s="1"/>
  <c r="A82" i="11" s="1"/>
  <c r="A86" i="11" s="1"/>
  <c r="K8" i="11"/>
  <c r="K7" i="11"/>
  <c r="L6" i="11"/>
  <c r="G6" i="11"/>
  <c r="G4" i="11" s="1"/>
  <c r="D6" i="11"/>
  <c r="D4" i="11" s="1"/>
  <c r="D3" i="11" s="1"/>
  <c r="K5" i="11"/>
  <c r="L4" i="11"/>
  <c r="J4" i="11"/>
  <c r="J3" i="11" s="1"/>
  <c r="I4" i="11"/>
  <c r="H4" i="11"/>
  <c r="F4" i="11"/>
  <c r="F3" i="11" s="1"/>
  <c r="E4" i="11"/>
  <c r="C4" i="11"/>
  <c r="H3" i="11"/>
  <c r="C14" i="11" l="1"/>
  <c r="K9" i="11"/>
  <c r="K14" i="11"/>
  <c r="K17" i="11"/>
  <c r="L21" i="11"/>
  <c r="I50" i="11"/>
  <c r="L3" i="11"/>
  <c r="E3" i="11"/>
  <c r="K21" i="11"/>
  <c r="K61" i="11"/>
  <c r="K67" i="11"/>
  <c r="K78" i="11"/>
  <c r="K85" i="11"/>
  <c r="K50" i="11"/>
  <c r="K88" i="11"/>
  <c r="K91" i="11"/>
  <c r="K22" i="11"/>
  <c r="K76" i="11"/>
  <c r="C3" i="11"/>
  <c r="K4" i="11"/>
  <c r="K6" i="11"/>
  <c r="G32" i="11"/>
  <c r="G3" i="11" s="1"/>
  <c r="I82" i="11"/>
  <c r="K82" i="11" s="1"/>
  <c r="I3" i="11" l="1"/>
  <c r="K86" i="11"/>
  <c r="K32" i="11"/>
  <c r="K3" i="11" s="1"/>
</calcChain>
</file>

<file path=xl/sharedStrings.xml><?xml version="1.0" encoding="utf-8"?>
<sst xmlns="http://schemas.openxmlformats.org/spreadsheetml/2006/main" count="2494" uniqueCount="593">
  <si>
    <t>Program 1 Plánovanie, manažment a kontrola</t>
  </si>
  <si>
    <t>Rozpočet (v EUR)</t>
  </si>
  <si>
    <t xml:space="preserve">Komentár </t>
  </si>
  <si>
    <t>V programe sú rozpočtované výdavky súvisiace s manažmentom mesta, strategickým riadením  mesta, finančným plánovaním a riadením a výdavky súvisiace s kontrolou.</t>
  </si>
  <si>
    <r>
      <rPr>
        <b/>
        <sz val="12"/>
        <rFont val="Times New Roman"/>
        <family val="1"/>
        <charset val="238"/>
      </rPr>
      <t>Zámer</t>
    </r>
    <r>
      <rPr>
        <sz val="12"/>
        <rFont val="Times New Roman"/>
        <family val="1"/>
        <charset val="238"/>
      </rPr>
      <t xml:space="preserve">: </t>
    </r>
    <r>
      <rPr>
        <i/>
        <sz val="12"/>
        <rFont val="Times New Roman"/>
        <family val="1"/>
        <charset val="238"/>
      </rPr>
      <t>Výkonná administratíva obce</t>
    </r>
  </si>
  <si>
    <t>Komentár:</t>
  </si>
  <si>
    <t>Podprogram 1.1 Manažment</t>
  </si>
  <si>
    <r>
      <rPr>
        <b/>
        <sz val="11"/>
        <color theme="1"/>
        <rFont val="Calibri"/>
        <family val="2"/>
        <charset val="238"/>
        <scheme val="minor"/>
      </rPr>
      <t>Zodpovednosť:</t>
    </r>
    <r>
      <rPr>
        <sz val="11"/>
        <color theme="1"/>
        <rFont val="Calibri"/>
        <family val="2"/>
        <charset val="238"/>
        <scheme val="minor"/>
      </rPr>
      <t xml:space="preserve"> Primátor mesta/Prednosta MsÚ</t>
    </r>
  </si>
  <si>
    <t>Ciele a ukazovatele</t>
  </si>
  <si>
    <t>Cieľ</t>
  </si>
  <si>
    <t>Zabezpečiť účinné riadenie výkonu kompetencií mesta</t>
  </si>
  <si>
    <t>Merateľný ukazovateľ</t>
  </si>
  <si>
    <t>Podiel splnených úloh stanovených zastupiteľstvom</t>
  </si>
  <si>
    <t>Rok</t>
  </si>
  <si>
    <t>R-2</t>
  </si>
  <si>
    <t>R-1</t>
  </si>
  <si>
    <t>R</t>
  </si>
  <si>
    <t>R+1</t>
  </si>
  <si>
    <t>R+2</t>
  </si>
  <si>
    <t>Plánovaná hodnota</t>
  </si>
  <si>
    <t>Skutočná hodnota</t>
  </si>
  <si>
    <t>Počet slávnostných prijatí v meste so zápisov do Pamätnej knihy za rok</t>
  </si>
  <si>
    <t>Zabezpečiť podporu rozvoja občianskej spoločnosti v meste</t>
  </si>
  <si>
    <t>Celkový počet podporených projektov z oblasti kultúry, športu a sociálnych vecí</t>
  </si>
  <si>
    <t>V podprograme sú rozpočtované všetky výdavky (mzdy, odvody a prevádzka) na primátora mesta, zástupcu primátora, pracovníčku sekretariátu primátora. Podprogram zahŕňa všetky aktivity a činnosti mesta súvisiace s profesionálnym zabezpečením chodu mesta vo všetkých aspektoch, t.j. činnosti a aktivity primátora ,zástupcu primátora a  prednostu mestského úradu.</t>
  </si>
  <si>
    <t>Podprogram 1.2 Strategické plánovanie a projekty</t>
  </si>
  <si>
    <t>Zodpovednosť: Odd. cestovného ruchu a rozvoja mesta</t>
  </si>
  <si>
    <t>Zabezpečiť reguláciu rozvojových impulzov v priestore mesta a jeho okolí</t>
  </si>
  <si>
    <t>Počet schválených zmien a doplnkov plánovacích dokumentov za rok</t>
  </si>
  <si>
    <t>Zabezpečiť transparentnosť verejných obstarávaní v pôsobnosti mesta</t>
  </si>
  <si>
    <t>Predpokladaný počet verejných obstarávaní za rok</t>
  </si>
  <si>
    <t>Podiel obstarávaní zrušených štátnym dozorom pre VO</t>
  </si>
  <si>
    <t>Podprogram 1.3 Finančný manažment mesta</t>
  </si>
  <si>
    <r>
      <t xml:space="preserve">Zodpovednosť: </t>
    </r>
    <r>
      <rPr>
        <i/>
        <sz val="11"/>
        <color theme="1"/>
        <rFont val="Calibri"/>
        <family val="2"/>
        <charset val="238"/>
        <scheme val="minor"/>
      </rPr>
      <t>Odd. finančné</t>
    </r>
  </si>
  <si>
    <t xml:space="preserve">Zabezpečiť verejnú kontrolu správnosti hospodárenia mesta  </t>
  </si>
  <si>
    <t>Výrok audítora – bez výhrad</t>
  </si>
  <si>
    <t>bez výhrad</t>
  </si>
  <si>
    <t>Zabezpečiť výsledkovo orientované finančné plánovanie mesta</t>
  </si>
  <si>
    <t>Schválený programový rozpočet</t>
  </si>
  <si>
    <t xml:space="preserve"> áno</t>
  </si>
  <si>
    <t>V prvku sú rozpočtované mzdové a materiálové výdavky administratívnych pracovníkov súvisiace s výberom daní, poplatkov v meste, účtovníctvom a rozpočtovníctvom. Dane  a poplatky sa vyberajú v zmysle zákona č. 582/2004 Z.z. o miestnych daniach a poplatkoch za KO a DSO. Nedoplatky a exekúcie sa riešia v zmysle zákona č. 511/1992 Z.z. o správe daní a poplatkov.</t>
  </si>
  <si>
    <t>Podprogram 1.4 Kontrolná činnosť</t>
  </si>
  <si>
    <t>Zodpovednosť: Útvar hlavného kontrolóra</t>
  </si>
  <si>
    <t>Zabezpečiť kontrolu všetkých zložiek a činností samosprávy mesta</t>
  </si>
  <si>
    <t>Počet kontrol zrealizovaných podľa plánu činnosti za rok</t>
  </si>
  <si>
    <t xml:space="preserve">V podprograme sú rozpočtované výdavky na  mzdy a odvody hlavného kontrolóra a pracovníčky úseku kontroly a prevádzkové náklady spojené s touto činnosťou.
Činnosť v rámci podprogramu tvorí výkon kontrolnej činnosti, t.j. kontrola zákonnosti, účinnosti, hospodárnosti a efektívnosti pri hospodárení a nakladaní s majetkom a majetkovými právami mesta, majetku štátu zvereného do správy mesta, kontrola príjmov, výdavkov a finančných operácií mesta, kontrola vybavenia sťažností a petícií  (aj vybavovanie sťažností a petícií), kontrola dodržiavania všeobecne záväzných právnych predpisov vrátane nariadení mesta, kontrola plnenia vybraných uznesení MZ, kontrola dodržiavania interných predpisov mesta.
</t>
  </si>
  <si>
    <t>Program 2 Propagácia a marketing</t>
  </si>
  <si>
    <t>Podprogram 2.1 Propagácia a prezentácia mesta</t>
  </si>
  <si>
    <t>Zabezpečiť cielenú propagáciu mesta ako turistickej destinácie a zvýšiť povedomie o značke mesta</t>
  </si>
  <si>
    <t>Celkový náklad tlačených propagačných materiálov</t>
  </si>
  <si>
    <t>Celkový počet organizovaných marketingových prezentácií mesta</t>
  </si>
  <si>
    <t>Predpokladaný počet účastí na veľtrhoch cestovného ruchu</t>
  </si>
  <si>
    <t>Celkový počet mediálnych výstupov</t>
  </si>
  <si>
    <t>Celkový počet prezentačných systémov</t>
  </si>
  <si>
    <t>Podprogram 2.2 Marketing mesta</t>
  </si>
  <si>
    <t>Počet zamestnancov</t>
  </si>
  <si>
    <t>V podprograme sú rozpočtované výdavky na zamestnanca marketingu mesta.</t>
  </si>
  <si>
    <t>Podprogram 2.3 Turistické informačné centrum</t>
  </si>
  <si>
    <t>Zabezpečiť kvalitnú informovanie návštevníkov mesta</t>
  </si>
  <si>
    <t>Celkový počet jednotlivých titulov všetkých informačných materiálov v TIK-u</t>
  </si>
  <si>
    <t>Predpokladaný počet návštevníkov mesta obslúžených v TIK-u</t>
  </si>
  <si>
    <t>V podprograme sú rozpočtované výdavky určené na činnosť Informačnej kancelárie mesta. Túto činnosť zabezpečujú dvaja zamestnanci.</t>
  </si>
  <si>
    <t>Podprogram 2.4 Partnerské mestá a členské príspevky</t>
  </si>
  <si>
    <t>Zabezpečiť budovanie partnerských vzťahov mesta a jeho obyvateľov</t>
  </si>
  <si>
    <t>Celkový počet partnerských miest</t>
  </si>
  <si>
    <t>Počet organizovaných výmenných účastníckych pobytov za rok</t>
  </si>
  <si>
    <r>
      <t xml:space="preserve">Zámer: </t>
    </r>
    <r>
      <rPr>
        <i/>
        <sz val="12"/>
        <rFont val="Calibri"/>
        <family val="2"/>
        <charset val="238"/>
        <scheme val="minor"/>
      </rPr>
      <t>Levoča známa ako gotický odkaz zo Slovenska pre celú Európu</t>
    </r>
  </si>
  <si>
    <t>V podprograme sú rozpočtované výdavky súvisiace organizovaním vystúpení kultúrnych telies z mesta Levoča v partnerských mestách a náklady na zabezpečenie pobytu delegácií a súborov z partnerských miest v Levoči. Spolupráca mesta s mestami prebieha na základe deklarácií o partnerstve a v regionálnej sieti miest.V podprograme sú rozpočtované členské príspevky v zmysle schválených uznesení o členstve mesta.V podprograme sú rozpočtované náklady na realizáciu kultúrno - spoločenských aktivít na národnej a medzinárodnej úrovni.</t>
  </si>
  <si>
    <r>
      <t xml:space="preserve">Zodpovednosť: </t>
    </r>
    <r>
      <rPr>
        <i/>
        <sz val="11"/>
        <rFont val="Calibri"/>
        <family val="2"/>
        <charset val="238"/>
        <scheme val="minor"/>
      </rPr>
      <t>Odd. cestovného ruchu a rozvoja mesta</t>
    </r>
  </si>
  <si>
    <t>Program 3 Interné služby</t>
  </si>
  <si>
    <t>V programe sú rozpočtované výdavky súvisiace s výkonom samosprávnych služieb na úseku samosprávnych evidencií, prenesených kompetencií, údržby a správy majetku</t>
  </si>
  <si>
    <t>Podprogram 3.1 Činnosť volených orgánov samosprávy</t>
  </si>
  <si>
    <t>Zabezpečiť činnosť samosprávnych orgánov mesta</t>
  </si>
  <si>
    <t>Počet zasadnutí mestského zastupiteľstva za rok</t>
  </si>
  <si>
    <t>V  podprograme sa evidujú náklady spojené s realizáciou MR, MZ ako aj odmeny poslancom. Ďalej sú v podprograme rozpočtované administratíve náklady na zamestnancov, ktorí zabezpečujú túto činnosť. Mestské zastupiteľstvá sú plánované 6 x ročne , v prípade potreby primátor mesta zvoláva mimoriadne zastupiteľstvá</t>
  </si>
  <si>
    <t>Podprogram 3.2 Manažment majetku mesta</t>
  </si>
  <si>
    <t xml:space="preserve">Zabezpečiť efektívnu správu majetku mesta  </t>
  </si>
  <si>
    <t>Percentuálna obsadenosť nebytových priestorov</t>
  </si>
  <si>
    <t>V  podprograme sú rozpočtované výdavky spojené so správou majetku, mzdy a odvody, materiálové zabezpečenie potrebných úkonov, výdavky spojené s nadobúdaním a prevodmi vlastníctva nehnuteľností, majetkoprávnym vysporiadaním nehnuteľností vo vlastníctve mesta, výdavky súvisiace so správou pozemkov a výdavky na obstaranie nehnuteľností (geometrické plány, znalecké posudky), výdavky na vyňatie z lesného pôdneho fondu a poľnohospodárskeho pôdneho fondu, výdavky súvisiace so zriaďovaním vecných bremien v prospech mesta ako oprávneného z vecného bremena, poistenie majetku mesta.</t>
  </si>
  <si>
    <t>Podprogram 3.3 Údržba majetku</t>
  </si>
  <si>
    <t>Zabezpečiť komplexnú údržbu majetku mesta</t>
  </si>
  <si>
    <t>Celkový počet hodín plánovanej údržby za rok</t>
  </si>
  <si>
    <t>V podprograme sú rozpočtované náklady na údržbu mestského majetku - nebytových priestorov vo vlastníctve mesta (vodoinštalačné, kúrenárske, elektroinštalačné, stavebné práce), výdavky na obstaranie projektovej dokumentácie za účelom rekonštrukcie nehnuteľností vo vlastníctve mesta a výdavky súvisiace so správou a prevádzkou Hnedej priemyselnej zóny Levoča – Juh.</t>
  </si>
  <si>
    <t>Podprogram 3.4 Právne služby</t>
  </si>
  <si>
    <t>Zabezpečiť ochranu majetkových a zmluvných práv mesta</t>
  </si>
  <si>
    <t>Predpokladaný počet zmluvne regulovaných externých vzťahov mesta</t>
  </si>
  <si>
    <t xml:space="preserve">Podiel vymožených pohľadávok z celkového počtu evidovaných na právnom </t>
  </si>
  <si>
    <t>Podprogram 3.5 Informačné prostredie mesta</t>
  </si>
  <si>
    <t>Zabezpečiť trvalú prevádzkyschopnosť počítačového prostredia MsÚ</t>
  </si>
  <si>
    <t>Počet inštalovaných aktualizácií informačného systému mesta za rok</t>
  </si>
  <si>
    <t>Celková veľkosť spravovanej databázy</t>
  </si>
  <si>
    <t>1 GB</t>
  </si>
  <si>
    <t>Celkový počet každoročne auditovaných počítačových jednotiek a periférií</t>
  </si>
  <si>
    <t xml:space="preserve">Zabezpečiť internetové pripojenie pre návštevníkov v otvorenom prostredí mesta  </t>
  </si>
  <si>
    <t>Sprístupnená voľná bezdrôtová sieť</t>
  </si>
  <si>
    <t>áno</t>
  </si>
  <si>
    <t>Podprogram 3.6 Technické podpora úradu</t>
  </si>
  <si>
    <t>Zabezpečiť správu registratúry</t>
  </si>
  <si>
    <t>Počet podaní prijatých mestským úradom na vybavenie za rok</t>
  </si>
  <si>
    <t>Počet uzavretých spisov mestského úradu za rok</t>
  </si>
  <si>
    <t>Počet žiadostí o sprístupnenie informácií v rámci slobodného prístupu k informáciám vybavených mestským úradom za rok</t>
  </si>
  <si>
    <t>Zabezpečiť kvalitnú a bezpečnú prepravu zamestnancov mesta</t>
  </si>
  <si>
    <t xml:space="preserve">Počet evidovaných služobných jázd za rok  </t>
  </si>
  <si>
    <t>Počet najazdených kilometrov za rok</t>
  </si>
  <si>
    <t>Počet technických prehliadok služobných áut</t>
  </si>
  <si>
    <t>Udržiavanie štandardných pracovných podmienok pre zamestnancov mesta</t>
  </si>
  <si>
    <t>Počet zamestnancov mesta</t>
  </si>
  <si>
    <r>
      <t xml:space="preserve">Zodpovednosť: </t>
    </r>
    <r>
      <rPr>
        <i/>
        <sz val="12"/>
        <rFont val="Calibri"/>
        <family val="2"/>
        <charset val="238"/>
      </rPr>
      <t>Odd. majetkové</t>
    </r>
  </si>
  <si>
    <t>V podprograme sú zahrnuté činnosti mesta súvisiace so zabezpečením a dosiahnutím kvalifikovaného právneho prostredia a stabilnej právnej pozície mesta.  S výkonom činnosti súvisia aj náklady mesta, ktoré zahŕňajú mzdové náklady, náklady na kancelárske potreby, energie, náklady za poplatky - súdne za podania na súd, za podania na výkon exekúcie, prípadne iné poplatky (znalecké posudky, kolkové známky, cestovné a pod)</t>
  </si>
  <si>
    <t>Ide o činnosť samosprávy mesta, ktorým sa zabezpečuje vnútorný servis pre všetkých zamestnancov mesta za účelom vytvorenia kvalitných pracovných podmienok zamestnancom. Zabezpečenia komplexnej personálnej i mzdovej starostlivosti, materiálového a technického vybavenia pre podávanie vysokoodborných a kvalifikovaných výkonov v rámci samosprávnych úloh i úloh preneseného výkonu štátnej správy zamestnancami mesta na všetkých pozíciách v súlade s  organizačnou štruktúrou. Finančné prostriedky predstavujú režijné výdavky bežného rozpočtu mesta pre zamestnancov mesta, ktorí túto pracovnú činnosť zabezpečujú ( plat, ostatné osobné vyrovnania,  poistné a príspevok do poisťovní a tovary a služby – energie, poštovné, telef. poplatky, stravovanie, kancelársky materiál, školenia, kancelárska a výpočtová technika a jej údržba, os. ochranné prac. prostriedky). Podprogram ďalej zahŕňa činnosť samosprávy mesta, ktorým sa vykonáva správa registratúry mestského úradu, ako výkonného orgánu mestského zastupiteľstva a primátora mesta v súlade so zákonom NR SR č. 395/2002 Z. z. o archívoch a registratúrach a o doplnení niektorých zákonov a ďalšími súvisiacimi zákonmi a predpismi. Finančné prostriedky predstavujú režijné výdavky bežného rozpočtu mesta pre zamestnanca mesta, ktorý túto pracovnú činnosť zabezpečuje ( plat, ostatné osobné vyrovnania,  poistné a príspevok do poisťovní a tovary a služby – energie, poštovné, telef. poplatky, stravovanie, kancelársky materiál, školenia, kancelárska a výpočtová technika a jej údržba).</t>
  </si>
  <si>
    <r>
      <t xml:space="preserve">Zodpovednosť: </t>
    </r>
    <r>
      <rPr>
        <i/>
        <sz val="11"/>
        <rFont val="Calibri"/>
        <family val="2"/>
        <charset val="238"/>
      </rPr>
      <t>Oddelenie organizačné a vnútornej prevádzky</t>
    </r>
  </si>
  <si>
    <r>
      <t xml:space="preserve">Zodpovednosť: </t>
    </r>
    <r>
      <rPr>
        <i/>
        <sz val="11"/>
        <rFont val="Calibri"/>
        <family val="2"/>
        <charset val="238"/>
      </rPr>
      <t>Útvar informatiky</t>
    </r>
  </si>
  <si>
    <r>
      <t xml:space="preserve">Zodpovednosť: </t>
    </r>
    <r>
      <rPr>
        <i/>
        <sz val="11"/>
        <rFont val="Calibri"/>
        <family val="2"/>
        <charset val="238"/>
      </rPr>
      <t>Odd. majetkové</t>
    </r>
    <r>
      <rPr>
        <sz val="11"/>
        <rFont val="Calibri"/>
        <family val="2"/>
        <charset val="238"/>
      </rPr>
      <t xml:space="preserve">, </t>
    </r>
    <r>
      <rPr>
        <i/>
        <sz val="11"/>
        <rFont val="Calibri"/>
        <family val="2"/>
        <charset val="238"/>
      </rPr>
      <t>Technické služby mesta Levoča</t>
    </r>
  </si>
  <si>
    <r>
      <t xml:space="preserve">Zodpovednosť: </t>
    </r>
    <r>
      <rPr>
        <i/>
        <sz val="11"/>
        <rFont val="Calibri"/>
        <family val="2"/>
        <charset val="238"/>
      </rPr>
      <t>Právny útvar</t>
    </r>
  </si>
  <si>
    <r>
      <t xml:space="preserve">Zodpovednosť: </t>
    </r>
    <r>
      <rPr>
        <i/>
        <sz val="11"/>
        <rFont val="Calibri"/>
        <family val="2"/>
        <charset val="238"/>
      </rPr>
      <t>Zástupca primátora</t>
    </r>
  </si>
  <si>
    <r>
      <t xml:space="preserve">Zámer: </t>
    </r>
    <r>
      <rPr>
        <i/>
        <sz val="11"/>
        <rFont val="Calibri"/>
        <family val="2"/>
        <charset val="238"/>
      </rPr>
      <t>Vysoko efektívny úrad</t>
    </r>
  </si>
  <si>
    <t>Program 4 Služby občanom</t>
  </si>
  <si>
    <t>V programe sú rozpočtované výdavky súvisiace s výkonom priamych klientskych služieb podľa potrieb a požiadaviek občana – služby 1. kontaktu, organizácie obradov, komunikácie MsÚ s občanmi mesta, a špecifické služby správy pohrebísk, trhoviska a spoločného stavebného úradu.</t>
  </si>
  <si>
    <t>Podprogram 4.1 Služby občianskeho servisu</t>
  </si>
  <si>
    <t>Zabezpečiť prenesený výkon štátnej správy na úsekoch – hlásenia pobytu občanov SR, registra obyvateľov SR, centrálnej ohlasovne a registra adries; zabezpečiť samosprávnu pôsobnosť mesta na úseku označovanie ulíc a iných verejných priestranstiev a na úseku číslovania budov</t>
  </si>
  <si>
    <t>Počet všetkých operácií na predmetných úsekoch za rok</t>
  </si>
  <si>
    <t>Prvok 4.1.2 Matrika</t>
  </si>
  <si>
    <t>Zabezpečiť evidenciu matričných udalostí</t>
  </si>
  <si>
    <t>Počet všetkých vykonaných matričných úkonov za rok</t>
  </si>
  <si>
    <t>Podprogram 4.2 Občianske obrady a slávnosti</t>
  </si>
  <si>
    <t>Zabezpečiť vysoko kvalitný výkon občianskych pripomienok a obradov</t>
  </si>
  <si>
    <t>Predpokladaný počet všetkých zrealizovaných obradov</t>
  </si>
  <si>
    <t>Podprogram 4.3 Komunikácia s občanmi</t>
  </si>
  <si>
    <t>Prvok 4.3.1 Levočský informačný mesačník (LIM)</t>
  </si>
  <si>
    <t>Zabezpečiť pravidelnú informovanosť obyvateľstva o dianí v meste</t>
  </si>
  <si>
    <t>Celkový počet domácnosti do ktorých je LIM doručovaný</t>
  </si>
  <si>
    <t>V prvku sú rozpočtované výdavky na tlač a distribúciu Levočského magazínu LIMKA  - informačného média Mestského úradu voči občanom mesta – do každej domácnosti v meste s rezervou pre knižnice, školy, občanov mimo Levoče a pod.</t>
  </si>
  <si>
    <t>Prvok 4.3.2 Vysielanie mestskej televízie</t>
  </si>
  <si>
    <t>Zabezpečiť audiovizuálnu informovanosť obyvateľstva</t>
  </si>
  <si>
    <t>Celkový počet hodín vysielania za rok</t>
  </si>
  <si>
    <t>V prvku sú rozpočtované výdavky na vysielanie spravodajstva o činnosti samosprávy, kultúrnom, spoločenskom a športovom dianí v meste prostredníctvom káblových rozvodov i satelitného vysielania  (53 týždňov x 25 minút).</t>
  </si>
  <si>
    <t>Prvok 4.3.3 Internet</t>
  </si>
  <si>
    <t>Podprogram 4.4 Mestské pohrebiská</t>
  </si>
  <si>
    <t>Zabezpečiť starostlivosť o pietnu infraštruktúru v meste</t>
  </si>
  <si>
    <t>Počet pohrebísk v správe mesta</t>
  </si>
  <si>
    <t>V podprograme sa zabezpečuje  správa a údržba mestských cintorínov – Levoča, Levočská Dolina</t>
  </si>
  <si>
    <t>Podprogram 4.5 Stavebný úrad</t>
  </si>
  <si>
    <t>Zabezpečiť výkon kompetencií stavebného konania v meste</t>
  </si>
  <si>
    <t>Predpokladaný počet rozhodnutí pre územie Levoče  za rok</t>
  </si>
  <si>
    <t>% zrušených rozhodnutí nariadeným orgánom za rok</t>
  </si>
  <si>
    <t>V prvku sú rozpočtované výdavky súvisiace s príspevkom  obce na výkon Spoločného obecného úradu  – stavebného v plnej výške, ako aj čiastočné mzdové výdavky.</t>
  </si>
  <si>
    <r>
      <t xml:space="preserve">Zámer: </t>
    </r>
    <r>
      <rPr>
        <i/>
        <sz val="11"/>
        <rFont val="Calibri"/>
        <family val="2"/>
        <charset val="238"/>
        <scheme val="minor"/>
      </rPr>
      <t>Nebyrokratický systém služieb pre občanov</t>
    </r>
  </si>
  <si>
    <r>
      <t xml:space="preserve">Zodpovednosť: </t>
    </r>
    <r>
      <rPr>
        <i/>
        <sz val="11"/>
        <rFont val="Calibri"/>
        <family val="2"/>
        <charset val="238"/>
        <scheme val="minor"/>
      </rPr>
      <t>Oddelenie organizačné a vnútornej prevádzky</t>
    </r>
  </si>
  <si>
    <r>
      <t xml:space="preserve">Zodpovednosť: </t>
    </r>
    <r>
      <rPr>
        <i/>
        <sz val="11"/>
        <rFont val="Calibri"/>
        <family val="2"/>
        <charset val="238"/>
        <scheme val="minor"/>
      </rPr>
      <t>Technické služby mesta Levoča</t>
    </r>
  </si>
  <si>
    <r>
      <t xml:space="preserve">Zodpovednosť: </t>
    </r>
    <r>
      <rPr>
        <i/>
        <sz val="11"/>
        <rFont val="Calibri"/>
        <family val="2"/>
        <charset val="238"/>
        <scheme val="minor"/>
      </rPr>
      <t>Odd. ICUPZPSU</t>
    </r>
  </si>
  <si>
    <t>V podprograme vykonáva mesto občianske obrady pre občanov s trvalým pobytom v meste Levoča. Obrady  sú aktom dobrovoľným, závisiacim na vôli a rozhodnutí občanov mesta. Okrem uzavretia manželstva nemajú žiadnu právnu náväznosť. Mesto zabezpečuje tieto obrady: uzavretie manželstva, životné jubileá občanov mesta, stretnutia s dôchodcami, uvítanie detí do života, občianske pohreby, občianske rozlúčky. Výdavky na zabezpečenie vykonávania občianskych obradov sú výdavkami bežného rozpočtu mesta. Zahŕňajú výdavky na odmeny pre účinkujúcich, ktorí túto činnosť vykonávajú  na základe Dohôd o prácach vykonávaných mimo pracovného pomeru. Ďalšie výdavky sú na reprezentačné účely- kvety, knihy, potravinové balíčky.</t>
  </si>
  <si>
    <t>V prvku sa jedná o výdavky bežného rozpočtu mesta a finančnými  prostriedkami mesto zabezpečuje režijné výdavky pre tohto zamestnanca (plat, ostatné osobné vyrovnania,  poistné a príspevok do poisťovní a tovary a služby – energie, poštovné, telef. poplatky, stravovanie, kancelársky materiál, školenia, kancelárska a výpočtová technika a jej údržba). Mesto vykonáva činnosti a plní úlohy preneseného výkonu štátnej správy na úseku  hlásenia pobytu občanov a registra obyvateľov SR (REGOB) v súlade so zákonom NR SR  253/1998 o hlásení pobytu občanov SR a registri obyvateľov SR v platnom znení. V súvislosti s týmto preneseným výkonom štátnej správy mesto eviduje každý pohyb obyvateľov mesta a všetkých zmien  údajov súvisiacich s registráciou obyvateľstva v meste. Na požiadanie poskytuje informácie, charakteristiky o obyvateľoch mesta príslušným orgánom verejnej správy a vydáva potvrdenia o pobyte občanov na účely úradné, osobné a pod. Spracováva štatistiku za mesto, ktorá súvisí s hlásením pobytu občanov a registra obyvateľov SR.</t>
  </si>
  <si>
    <t>Prvok 4.1.1 Evidencia obyvateľstva, označovanie ulíc a iných verejných priestranstiev, číslovanie budov</t>
  </si>
  <si>
    <t>Program 5 Bezpečnosť</t>
  </si>
  <si>
    <t>V programe ide o zabezpečovanie verejného poriadku, ochrany majetku, životov a zdravia občanov ale aj návštevníkov mesta, o preventívnych opatreniach. Financujú sa mzdy policajtov a prevádzkové náklady vyplývajúce z činnosti, nákladov na administratívu , prevádzku motorového vozidla -  pohonné hmoty, nutné opravy, poistenia.</t>
  </si>
  <si>
    <t>Podprogram 5.1 Mestská polícia</t>
  </si>
  <si>
    <t>Zabezpečiť verejný poriadok v meste</t>
  </si>
  <si>
    <t>Počet doriešených priestupkov v blokovom konaní</t>
  </si>
  <si>
    <t>Počet odchytených túlavých psov</t>
  </si>
  <si>
    <t>Podprogram 5.2 Krízové riadenie</t>
  </si>
  <si>
    <t>Zabezpečiť protipožiarnu prevenciu a zásahovú súčinnosť v meste a regióne</t>
  </si>
  <si>
    <t>Celkový počet členov Dobrovoľného hasičského zboru</t>
  </si>
  <si>
    <t>Počet protipožiarnych prehliadok bytových a nebytových priestorov za rok</t>
  </si>
  <si>
    <r>
      <t xml:space="preserve">Zámer: </t>
    </r>
    <r>
      <rPr>
        <i/>
        <sz val="11"/>
        <rFont val="Calibri"/>
        <family val="2"/>
        <charset val="238"/>
        <scheme val="minor"/>
      </rPr>
      <t>Mesto Levoča s minimálnou kriminalitou</t>
    </r>
  </si>
  <si>
    <r>
      <t xml:space="preserve">Zodpovednosť: </t>
    </r>
    <r>
      <rPr>
        <i/>
        <sz val="11"/>
        <rFont val="Calibri"/>
        <family val="2"/>
        <charset val="238"/>
        <scheme val="minor"/>
      </rPr>
      <t>Mestská polícia</t>
    </r>
  </si>
  <si>
    <r>
      <t xml:space="preserve">Zodpovednosť: </t>
    </r>
    <r>
      <rPr>
        <i/>
        <sz val="11"/>
        <rFont val="Calibri"/>
        <family val="2"/>
        <charset val="238"/>
        <scheme val="minor"/>
      </rPr>
      <t>Krízové riadenie</t>
    </r>
  </si>
  <si>
    <t xml:space="preserve">V prvku sú zahrnuté aktivity súvisiace s  monitorovaním bezpečnostnej situácie v meste, verejného poriadku, ochrany majetku a zdravia občanov, o odhaľovaní dopravných priestupkov, priestupkov proti majetku, dodržiavanie VZN mesta – čistota, používanie alkoholických nápojov, niektoré podmienky držania psov. Rozpočet tvoria mzdové náklady a odvody z miezd, poistenie a materiálové náklady. V podprograme  sú zahrnuté aj  aktivity súvisiace s preventívnym pôsobením na deti, mládež a dospelých. </t>
  </si>
  <si>
    <t>V podprograme sú zahrnuté výdavky, ktoré predstavujú materiálové vybavenie krízového štábu MsÚ náklady spojené s vedením materiálu na sklade CO (PIO). V podprograme sú zahrnuté aj  komplexné aktivity na zníženie rizika  vzniku požiarov v zmysle zákona o ochrane pred požiarmi. Rozpočet tvorí príspevok pre dobrovoľný hasičský zbor, náklady na protipožiarne prehliadky a školenia.</t>
  </si>
  <si>
    <t>Program 9 Vzdelávanie</t>
  </si>
  <si>
    <t>Mesto Levoča je v zmysle platnej legislatívy zriaďovateľom vzdelávacích inštitúcií na úrovni predškolskej, základnej, základnej umeleckej a záujmovej, ktorých financovanie je predmetom tohto programu.</t>
  </si>
  <si>
    <t>Podprogram 9.1 Materské školy</t>
  </si>
  <si>
    <t>Zabezpečiť efektívnosť prevádzky predškolskej výchovy v meste</t>
  </si>
  <si>
    <t>Celkový počet zariadení v zriaďovateľskej pôsobnosti mesta</t>
  </si>
  <si>
    <t>Počet detí pripadajúcich na jedného pedagogického zamestnanca za rok</t>
  </si>
  <si>
    <t>Podprogram 9.2 Základné školy</t>
  </si>
  <si>
    <t>Zabezpečiť efektívnosť základného školstva v meste</t>
  </si>
  <si>
    <t>Celkový počet nepedagogických zamestnancov na jedného pedagogického</t>
  </si>
  <si>
    <t>Podprogram 9.3 Základná umelecká škola</t>
  </si>
  <si>
    <t xml:space="preserve">Zabezpečiť umelecké vzdelávanie v meste  </t>
  </si>
  <si>
    <t>Celkový počet umeleckých odborov</t>
  </si>
  <si>
    <t>Celkový počet žiakov navštevujúcich školu za rok</t>
  </si>
  <si>
    <t>Zabezpečiť maximálnu kvalitu umelecko-vzdelávacieho procesu</t>
  </si>
  <si>
    <t>Počet verejných vystúpení za rok</t>
  </si>
  <si>
    <t>Počet žiakov zúčastnených na národných a medzinárodných podujatiach za rok</t>
  </si>
  <si>
    <t>V podprograme sú všetky náklady súvisiace osobnými výdavkami, prevádzkovými nákladmi a investíciami zabezpečené mestom prostredníctvom prideleného rozpočtu pre základnú umeleckú školu. Mesto Levoča je zriaďovateľom jednej základnej umeleckej školy, v ktorej prebieha vyučovanie v 4 umeleckých odboroch.</t>
  </si>
  <si>
    <t>Podprogram 9.4 Neformálne vzdelávanie</t>
  </si>
  <si>
    <t>Prvok 9.4.1 Centrá voľného času</t>
  </si>
  <si>
    <t>Zabezpečiť záujmovú činnosť pre deti mesta</t>
  </si>
  <si>
    <t>Celkový počet detí zapísaných do CVČ</t>
  </si>
  <si>
    <t>Prvok 9.4.2 Školské kluby</t>
  </si>
  <si>
    <t>Zabezpečiť prípravu detí na vyučovanie</t>
  </si>
  <si>
    <t>Celkový počet detí zapísaných do ŠKD</t>
  </si>
  <si>
    <t>Zabezpečenie rannej služby na všetkých školách</t>
  </si>
  <si>
    <t>V prvku sú všetky výdavky spojené s realizáciou neformálneho vzdelávania zabezpečené mestom. Mesto Levoča je zriaďovateľom vzdelávacích zariadení poskytujúcich neformálne vzdelávanie. Školské kluby detí zriadené pri každej ZŠ zabezpečujú prípravu na vyučovanie a prostredníctvom ponúkaných záujmových útvarov zmysluplné trávenie voľného času žiakov ZŠ.</t>
  </si>
  <si>
    <t>Podprogram 9.5 Školské jedálne pri ZŠ</t>
  </si>
  <si>
    <t>Zabezpečiť kvalitné a racionálne stravovanie pre žiakov</t>
  </si>
  <si>
    <t xml:space="preserve">Celkový počet stravníkov ZŠ </t>
  </si>
  <si>
    <t>Celkový počet zamestnancov na úseku stravovania ZŠ</t>
  </si>
  <si>
    <t>V podprograme sú rozpočtované na tri školské jedálne, ktoré fungujú pri ZŠ. Rozpočet tvoria náklady na mzdy a odvody, prevádzku jedální a kapitálové výdavky.</t>
  </si>
  <si>
    <t>Podprogram 9.6 Stredisko služieb školám</t>
  </si>
  <si>
    <t>Zabezpečiť operatívnu údržbu školskej infraštruktúry</t>
  </si>
  <si>
    <t>Podprogram 9.7 Neštátne školské zariadenia</t>
  </si>
  <si>
    <t>Finančné prostriedky sú poskytované cirkevnému zriaďovateľovi podľa počtu zapísaných detí v súlade zo zákonom 597/2003 Z.z. o financovaní základných škôl, stredných škôl a školských zariadení.</t>
  </si>
  <si>
    <t>Podprogram 9.8 Školský úrad</t>
  </si>
  <si>
    <t>Zabezpečenie metodické riadenie školskej samosprávy v obvode mesta</t>
  </si>
  <si>
    <t>Celkový počet obcí začlenených do spoločného školského úradu</t>
  </si>
  <si>
    <t>Celkový počet žiakov do spoločného školského úradu</t>
  </si>
  <si>
    <t>V podprograme sú rozpočtované náklady na dvoch zamestnancov. Školský úrad funguje ako spoločný obecný úrad obcí: Domaňovce, Spišský Hrhov, Jablonov, Bijacovce, Granč-Petrovce,  Dúbrava, Spišské Podhradie, Nižné Repaše, Levoča, Dravce, Dlhé Stráže. Dotácia štátu je závislá od počtu detí, ktoré sú v pôsobnosti školského úradu .</t>
  </si>
  <si>
    <r>
      <t xml:space="preserve">Zámer: </t>
    </r>
    <r>
      <rPr>
        <i/>
        <sz val="11"/>
        <rFont val="Calibri"/>
        <family val="2"/>
        <charset val="238"/>
      </rPr>
      <t>Vzdelávanie v Levoči smerujúce k potrebám trhu práce</t>
    </r>
  </si>
  <si>
    <r>
      <t xml:space="preserve">Zodpovednosť: </t>
    </r>
    <r>
      <rPr>
        <i/>
        <sz val="11"/>
        <rFont val="Calibri"/>
        <family val="2"/>
        <charset val="238"/>
      </rPr>
      <t>Oddelenie školstva, soc. vecí, zdrav. a ŠÚ</t>
    </r>
  </si>
  <si>
    <t>Rozpočet - sumarizácia</t>
  </si>
  <si>
    <t>schválený rozpočet</t>
  </si>
  <si>
    <t>Zmena č. 1</t>
  </si>
  <si>
    <t>Zmena č. 2</t>
  </si>
  <si>
    <t>Zmena č. 3</t>
  </si>
  <si>
    <t>Zmena č. 4</t>
  </si>
  <si>
    <t>Zmena č. 5</t>
  </si>
  <si>
    <t>Zmena č. 6,7</t>
  </si>
  <si>
    <t>Zmena č. 7</t>
  </si>
  <si>
    <t>SPOLU ZMENY</t>
  </si>
  <si>
    <t>Výdavky spolu:</t>
  </si>
  <si>
    <t>Program 1: Plánovanie, manažment a kontrola</t>
  </si>
  <si>
    <t>Podprogram 1.1: Manažment</t>
  </si>
  <si>
    <t>Podprogram 1.2: Strategické plánovanie a projekty</t>
  </si>
  <si>
    <t>Podprogram 1.3: Finančný manažment mesta</t>
  </si>
  <si>
    <t>Podprogram 1.4: Kontrolná činnosť</t>
  </si>
  <si>
    <t>Program 2: Propagácia a marketing</t>
  </si>
  <si>
    <t>Podprogram 2.1: Propagácia a prezentácia mesta</t>
  </si>
  <si>
    <t>Program 3: Interné služby</t>
  </si>
  <si>
    <t>Podprogram 3.1: Činnosť volených orgánov samosprávy</t>
  </si>
  <si>
    <t>Podprogram 3.2: Manažment majetku mesta</t>
  </si>
  <si>
    <t>Podprogram 3.3: Údržba majetku</t>
  </si>
  <si>
    <t>Podprogram 3.4: Právne služby</t>
  </si>
  <si>
    <t>Podprogram 3.5: Informačné prostredie mesta</t>
  </si>
  <si>
    <t>Podprogram 3.6: Technické podpora úradu</t>
  </si>
  <si>
    <t>Program 4: Služby občanom</t>
  </si>
  <si>
    <t>Podprogram 4.1: Služby občianskeho servisu</t>
  </si>
  <si>
    <t>Prvok 4.1.1: Evidencia obyvateľstva</t>
  </si>
  <si>
    <t>Prvok 4.1.2: Matrika</t>
  </si>
  <si>
    <t>Podprogram 4.2: Občianske obrady</t>
  </si>
  <si>
    <t>Podprogram 4.3: komunikácia s občanmi</t>
  </si>
  <si>
    <t>Prvok 4.3.1: Levočský informačný mesačník (LIM)</t>
  </si>
  <si>
    <t>Prvok 4.3.2: Vysielanie mestskej televízie</t>
  </si>
  <si>
    <t>Podprogram 4.4: Mestské pohrebiská</t>
  </si>
  <si>
    <t>Podprogram 4.5: Stavebný úrad</t>
  </si>
  <si>
    <t>Program 5: Bezpečnosť</t>
  </si>
  <si>
    <t>Podprogram 5.1: Mestská polícia</t>
  </si>
  <si>
    <t>Podprogram 5.2: Krízové riadenie</t>
  </si>
  <si>
    <t>Program 6: Odpadové hospodárstvo</t>
  </si>
  <si>
    <t>Program 7: Komunikácie</t>
  </si>
  <si>
    <t>Program 8: Doprava</t>
  </si>
  <si>
    <t>Program 9: Vzdelávanie</t>
  </si>
  <si>
    <t>Podprogram 9.1: Materská škola</t>
  </si>
  <si>
    <t>Podprogram 9.2: Základné školy</t>
  </si>
  <si>
    <t>Podprogram 9.3: Základná umelecká škola</t>
  </si>
  <si>
    <t>Podprogram 9.4: Neformálne vzdelávanie</t>
  </si>
  <si>
    <t>Prvok 9.4.1: Centrá voľného času</t>
  </si>
  <si>
    <t>Prvok 9.4.2: Školské kluby</t>
  </si>
  <si>
    <t>Podprogram 9.5: Školské jedálne</t>
  </si>
  <si>
    <t>Podprogram 9.6: Stredisko služieb školám</t>
  </si>
  <si>
    <t>Podprogram 9.7: Neštátne školské zariadenia</t>
  </si>
  <si>
    <t>Podprogram 9.8: Školský úrad</t>
  </si>
  <si>
    <t>Program 10: Šport</t>
  </si>
  <si>
    <t>Podprogram 10.1: Centrá športových služieb</t>
  </si>
  <si>
    <t>Podprogram 10.2: Dotácie na šport</t>
  </si>
  <si>
    <t>Program 11: Kultúra</t>
  </si>
  <si>
    <t>Podprogram 11.1: Strediská kultúrnych služieb</t>
  </si>
  <si>
    <t>Program 12: Prostredie pre život</t>
  </si>
  <si>
    <t>Podprogram 12.1: Verejné osvetlenie</t>
  </si>
  <si>
    <t>Podprogram 12.2: Zelené zóny v meste</t>
  </si>
  <si>
    <t>Podprogram 12.3: Obnova pamiatkovej rezervácie</t>
  </si>
  <si>
    <t>Program 13: Bývanie</t>
  </si>
  <si>
    <t>Podprogram 13.1: Správa a údržba bytových domov</t>
  </si>
  <si>
    <t>Podprogram 13.2: Iné služby pre bývanie</t>
  </si>
  <si>
    <t>Podprogram 13.3: Štátny fond rozvoja bývania</t>
  </si>
  <si>
    <t>Program 14: Sociálne služby</t>
  </si>
  <si>
    <t>V podprograme rozpočet  v plnom rozsahu zabezpečuje osobné, prevádzkové a investičné náklady jednotlivých škôl. Osobné a prevádzkové náklady sú kryté finančnými prostriedkami štátneho rozpočtu (prenesené kompetencie) a kapitálové výdavky rozpočtom mesta. Mesto Levoča je zriaďovateľom troch základných škôl. Všeobecne záväzným nariadením určilo školské obvody pre každú školu. Realizácia výchovno-vzdelávacieho procesu prebieha v súlade so štátnym vzdelávacím programom a školským vzdelávacím programom, do ktorého sú zakomponované požiadavky podľa záujmu žiakov.</t>
  </si>
  <si>
    <t>Program 6. Odpadové hospodárstvo</t>
  </si>
  <si>
    <t>Podprogram 6.1. Zvoz odpadu a likvidácia odpadu</t>
  </si>
  <si>
    <t>Prvok 6.1.1 Zvoz odpadu</t>
  </si>
  <si>
    <t xml:space="preserve">Cieľ </t>
  </si>
  <si>
    <t>Zabezpečiť pravidelný zvoz odpadu v meste Levoča</t>
  </si>
  <si>
    <t>Merateľný ukazovateľ:</t>
  </si>
  <si>
    <t>Výstup</t>
  </si>
  <si>
    <t>Celkový počet plánovaných zberných turnusov za rok</t>
  </si>
  <si>
    <t xml:space="preserve">Rok </t>
  </si>
  <si>
    <t>Počet jednotlivých uložení na skládku za rok</t>
  </si>
  <si>
    <t>Prvok 6.1.2 Likvidácia odpadu</t>
  </si>
  <si>
    <t>Množstvo vyzbieraného  zmesového odpadu za rok/t</t>
  </si>
  <si>
    <t>Podprogram 6.2. Separovaný zber</t>
  </si>
  <si>
    <t>Zabezpečiť maximálne rozšírenie triedenie odpadov v meste</t>
  </si>
  <si>
    <t>% vytriedeného  odpadu z celkového odpadu vyprodukovaného v meste</t>
  </si>
  <si>
    <t>V prvku sa nachádzajú výdavky súvisiace s triedeným zberom, nákup zberných nádob na triedený odpad a výdavky súvisiace so zvozom a dotriedením zložiek komunálneho odpadu.</t>
  </si>
  <si>
    <t>Podprogram 6.3. Odpady neznámeho pôvodcu</t>
  </si>
  <si>
    <t>Eliminovať vznik nelegálnych skládok</t>
  </si>
  <si>
    <t>Predpokladaný objem zlikvidovaného odpadu z nelegálnych skládok v tonách  za rok</t>
  </si>
  <si>
    <t>V prvku sa nachádzajú výdavky na odstránenie nelegálnych skládok na celom území mesta Levoča</t>
  </si>
  <si>
    <r>
      <t xml:space="preserve">Zámer: </t>
    </r>
    <r>
      <rPr>
        <i/>
        <sz val="11"/>
        <color rgb="FF000000"/>
        <rFont val="Calibri"/>
        <family val="2"/>
        <charset val="238"/>
        <scheme val="minor"/>
      </rPr>
      <t>Čisté a ekologické mesto</t>
    </r>
  </si>
  <si>
    <r>
      <t>Zodpovednosť:</t>
    </r>
    <r>
      <rPr>
        <i/>
        <sz val="11"/>
        <rFont val="Calibri"/>
        <family val="2"/>
        <charset val="238"/>
        <scheme val="minor"/>
      </rPr>
      <t xml:space="preserve"> Technické služby mesta Levoča</t>
    </r>
  </si>
  <si>
    <r>
      <t>Komentár k prvku:</t>
    </r>
    <r>
      <rPr>
        <i/>
        <sz val="11"/>
        <rFont val="Calibri"/>
        <family val="2"/>
        <charset val="238"/>
        <scheme val="minor"/>
      </rPr>
      <t xml:space="preserve"> </t>
    </r>
  </si>
  <si>
    <t xml:space="preserve">Komentár k programu: </t>
  </si>
  <si>
    <r>
      <t xml:space="preserve"> </t>
    </r>
    <r>
      <rPr>
        <i/>
        <sz val="11"/>
        <color rgb="FF000000"/>
        <rFont val="Calibri"/>
        <family val="2"/>
        <charset val="238"/>
        <scheme val="minor"/>
      </rPr>
      <t xml:space="preserve">V programe sú zahrnuté všetky zložky procesu zúčastňujúceho sa na nakladaní so zmesovým komunálnym odpadom a nakladaní so separovanými zložkami komunálneho odpadu. Financuje sa ním celý proces postupných prác na splnenie požadovaných úloh .   </t>
    </r>
  </si>
  <si>
    <t>Program 7.: Komunikácie</t>
  </si>
  <si>
    <t>Podprogram 7.1: Údržba komunikácií</t>
  </si>
  <si>
    <t>Celková dĺžka všetkých udržiavaných spevnených komunikačných stavieb (km)</t>
  </si>
  <si>
    <t>Prvok 7.1.1 Letná údržba</t>
  </si>
  <si>
    <t>Zabezpečiť bezpečnosť a čistotu ciest a chodníkov</t>
  </si>
  <si>
    <t>Komentár</t>
  </si>
  <si>
    <t>V prvku sa nachádzajú výdavky na čistenie mesta ručné a strojové čistenie komunikácií, na ručné čistenie chodníkov</t>
  </si>
  <si>
    <t>Prvok 7.1.2 Zimná údržba</t>
  </si>
  <si>
    <t>Zabezpečiť bezpečnosť a zjazdnosť komunikácií v zimnom období</t>
  </si>
  <si>
    <t>Predpokladaný počet kilometrov najazdených v rámci zimnej údržby</t>
  </si>
  <si>
    <t>Prvok 7.1.3 Dopravné značenie</t>
  </si>
  <si>
    <t>Zabezpečiť bezpečnosť účastníkov cestnej premávky v meste</t>
  </si>
  <si>
    <t>Počet kusov vymenených/realizovaných zvislých dopravných značiek za rok</t>
  </si>
  <si>
    <t>V prvku sú zahrnuté výdavky na vodorovné a zvislé dopravné značenia v meste Levoča. Nákup značiek a ich následné osádzanie podľa schválených projektov dopravného značenia odsúhlasených dopravným inšpektorátom.</t>
  </si>
  <si>
    <t>Podprogram 7.2: Výstavba, oprava a rekonštrukcia komunikácií</t>
  </si>
  <si>
    <t>Prvok 7.2.1 Výstavba, oprava a rekonštrukcia chodníkov</t>
  </si>
  <si>
    <t>Zodpovednosť:</t>
  </si>
  <si>
    <t>(Technické služby mesta Levoča)</t>
  </si>
  <si>
    <t>Zabezpečiť  bezpečnosť pre užívateľov chodníkov v meste</t>
  </si>
  <si>
    <t>V podprograme sú zahrnuté výdavky na opravu mestských komunikácií a chodníkov vrátane miezd a odvodov zamestnancov</t>
  </si>
  <si>
    <t>Prvok 7.2.2 Výstavba, oprava a rekonštrukcia ciest</t>
  </si>
  <si>
    <t>Zabezpečiť maximálnu dopravnú dostupnosť v rámci mesta</t>
  </si>
  <si>
    <t>V prvku sú zahrnuté výdavky na opravu chodníkov, schodísk na území mesta Levoča</t>
  </si>
  <si>
    <r>
      <t xml:space="preserve">Zámer: </t>
    </r>
    <r>
      <rPr>
        <i/>
        <sz val="11"/>
        <color rgb="FF000000"/>
        <rFont val="Calibri"/>
        <family val="2"/>
        <charset val="238"/>
        <scheme val="minor"/>
      </rPr>
      <t>Celoročne bezpečné komunikácie mesta Levoča</t>
    </r>
  </si>
  <si>
    <r>
      <t xml:space="preserve">Komentár k programu: </t>
    </r>
    <r>
      <rPr>
        <i/>
        <sz val="11"/>
        <color rgb="FF000000"/>
        <rFont val="Calibri"/>
        <family val="2"/>
        <charset val="238"/>
        <scheme val="minor"/>
      </rPr>
      <t xml:space="preserve"> Program zahŕňa komplexnú celoročnú  údržbu mestských komunikácií a sú z neho financované všetky zložky, ktoré sa zúčastňujú na tomto procesu výkonu.</t>
    </r>
  </si>
  <si>
    <r>
      <t>Komentár k podprogramu:</t>
    </r>
    <r>
      <rPr>
        <i/>
        <sz val="11"/>
        <color rgb="FF000000"/>
        <rFont val="Calibri"/>
        <family val="2"/>
        <charset val="238"/>
        <scheme val="minor"/>
      </rPr>
      <t xml:space="preserve"> V podprograme sú rozpočtované výdavky na čistenie, zametanie komunikácií v rámci letnej a zimnej údržby ciest (t.j. vrátane odhŕňania snehu a posypov počas zimnej údržby miestnych komunikácií a chodníkov). Podprogram zahŕňa prevádzkové výdavky, ktoré pozostávajú zo mzdových výdavkov, odvodov, spotreby materiálu a služieb. Súčasne sú rozpočtované aj materiálové náklady súvisiace s osadzovaním a údržbou dopravných značiek. V tomto podprograme sa zabezpečuje pravidelná údržba mestských  komunikácií. </t>
    </r>
  </si>
  <si>
    <r>
      <t>Celková plocha m</t>
    </r>
    <r>
      <rPr>
        <vertAlign val="superscript"/>
        <sz val="11"/>
        <color rgb="FF000000"/>
        <rFont val="Calibri"/>
        <family val="2"/>
        <charset val="238"/>
        <scheme val="minor"/>
      </rPr>
      <t>2</t>
    </r>
    <r>
      <rPr>
        <sz val="11"/>
        <color rgb="FF000000"/>
        <rFont val="Calibri"/>
        <family val="2"/>
        <charset val="238"/>
        <scheme val="minor"/>
      </rPr>
      <t xml:space="preserve"> zrealizovaných opráv chodníkov za rok</t>
    </r>
  </si>
  <si>
    <r>
      <t>Celková plocha m</t>
    </r>
    <r>
      <rPr>
        <vertAlign val="superscript"/>
        <sz val="11"/>
        <color rgb="FF000000"/>
        <rFont val="Calibri"/>
        <family val="2"/>
        <charset val="238"/>
        <scheme val="minor"/>
      </rPr>
      <t>2</t>
    </r>
    <r>
      <rPr>
        <sz val="11"/>
        <color rgb="FF000000"/>
        <rFont val="Calibri"/>
        <family val="2"/>
        <charset val="238"/>
        <scheme val="minor"/>
      </rPr>
      <t xml:space="preserve"> zrealizovaných opráv výtlkov komunikácií za rok</t>
    </r>
  </si>
  <si>
    <t>Podprogram 10.1.: Centrá športových služieb</t>
  </si>
  <si>
    <t>Zabezpečenie priestorov pre aktívne i pasívne športové vyžitie</t>
  </si>
  <si>
    <t>Celkový počet prevádzkových hodín</t>
  </si>
  <si>
    <t>Prvok 10.1.1 Športová hala</t>
  </si>
  <si>
    <t>Zabezpečiť priestorové možnosti pre aktívne športové činnosti</t>
  </si>
  <si>
    <t>Celkový počet prevádzkových hodín športovej haly</t>
  </si>
  <si>
    <t>V prvku sú výdavky na prevádzku športovej haly.</t>
  </si>
  <si>
    <t>Prvok 10.1.2 Zimný štadión</t>
  </si>
  <si>
    <t>Zabezpečiť spoľahlivú a bezpečnú prevádzku ľadovej plochy</t>
  </si>
  <si>
    <t>Celkový počet prevádzkových hodín zimného štadióna</t>
  </si>
  <si>
    <t>V prvku sú zahrnuté výdavky na prevádzku zimného štadióna</t>
  </si>
  <si>
    <t>Prvok 10.1.3 Futbalový a atletický štadión</t>
  </si>
  <si>
    <t>Zabezpečiť priestorov pre aktívne i pasívne športové využitie</t>
  </si>
  <si>
    <t>Počet uskutočnených výkonnostných športových zápasov a podujatí za rok</t>
  </si>
  <si>
    <t>V prvku sú zahrnuté výdavky na prevádzku futbalového a atletického štadióna</t>
  </si>
  <si>
    <t>Podprogram 10.2 Dotácie na šport</t>
  </si>
  <si>
    <t>Zabezpečiť podporu neformálneho športového života občanov a nezávislých spolkov</t>
  </si>
  <si>
    <t>Celkový počet podporených klubov</t>
  </si>
  <si>
    <t>V podprograme sú rozpočtované účelové príspevky športovým klubom, ktoré pôsobia na území mesta.</t>
  </si>
  <si>
    <r>
      <t xml:space="preserve">Zámer: </t>
    </r>
    <r>
      <rPr>
        <i/>
        <sz val="11"/>
        <color rgb="FF000000"/>
        <rFont val="Calibri"/>
        <family val="2"/>
        <charset val="238"/>
        <scheme val="minor"/>
      </rPr>
      <t>Športovo-rekreačná ponuka pre amatérov i náročných</t>
    </r>
  </si>
  <si>
    <r>
      <t xml:space="preserve">Komentár k programu: </t>
    </r>
    <r>
      <rPr>
        <i/>
        <sz val="11"/>
        <color rgb="FF000000"/>
        <rFont val="Calibri"/>
        <family val="2"/>
        <charset val="238"/>
        <scheme val="minor"/>
      </rPr>
      <t>V programe sú rozpočtované výdavky súvisiace s podporou športu, športových klubov, výdavky súvisiace so správou, prevádzkou a údržbou športových objektov.</t>
    </r>
  </si>
  <si>
    <r>
      <t>Komentár k prvku:</t>
    </r>
    <r>
      <rPr>
        <i/>
        <sz val="11"/>
        <rFont val="Calibri"/>
        <family val="2"/>
        <charset val="238"/>
        <scheme val="minor"/>
      </rPr>
      <t xml:space="preserve"> V prvku sú rozpočtované výdavky súvisiace s prevádzkou športovísk a športových zariadení, t.j. výdavky na hlavnú činnosť, ktoré pozostávajú zo mzdových výdavkov, spotreby energie, spotreby materiálu a služieb.</t>
    </r>
  </si>
  <si>
    <r>
      <t xml:space="preserve">Zodpovednosť: </t>
    </r>
    <r>
      <rPr>
        <i/>
        <sz val="11"/>
        <rFont val="Calibri"/>
        <family val="2"/>
        <charset val="238"/>
        <scheme val="minor"/>
      </rPr>
      <t>Oddelenie školstva, soc. vecí, zdrav. a ŠÚ</t>
    </r>
  </si>
  <si>
    <t>Program 11 Kultúra</t>
  </si>
  <si>
    <t>V programe kultúra sú rozpočtované výdavky mesta súvisiace s podporou kultúry v meste čo je realizované financovaním aktivít mestského divadla, kina a knižnice ako aj celej príspevkovej organizácie Mestského kultúrneho strediska.</t>
  </si>
  <si>
    <t>Podprogram 11.1 Strediská kultúrnych služieb</t>
  </si>
  <si>
    <t>V tomto prvku rozpočtujeme bežné výdavky súvisiace s prevádzkou mestského divadla – úhrada energií, osobných nákladov, spotrebného materiálu /občerstvenie na vernisáže, kvety pre účinkujúcich, kancelárske a čistiace potreby/, služby /bezpečnostná služby, telefóny, práčovňa, tlač plagátov/, oprava a údržba, honoráre a úhrada kultúrnych podujatí.</t>
  </si>
  <si>
    <t>Mestské divadlo ako najvýznamnejšia kultúrna ustanovizeň v meste vypĺňa kultúrne vyžitie občanov. V mestskom divadle sa organizujú divadelné predstavenia, koncerty vážnej i populárnej hudby. Programová štruktúra sa dopĺňa nakúpenou ale i vlastnou kultúrou. Súčasťou mestského divadla je kongresová sála, ktorá je využívaná na plesy, svadby, kongresy, sympóziá, prezentácie, workshopy a pod. .</t>
  </si>
  <si>
    <t>Prvok 11.1.1 Kultúrne služby</t>
  </si>
  <si>
    <t>Prvok 11.1.2 Mestské divadlo</t>
  </si>
  <si>
    <t>Zabezpečiť atraktívnu kultúrnu ponuku pre obyvateľov a návštevníkov mesta</t>
  </si>
  <si>
    <t>Počet organizovaných kultúrnych a spoločenských podujatí za rok</t>
  </si>
  <si>
    <t>Počet divadelných predstavení za rok</t>
  </si>
  <si>
    <t>Počet nakúpených kultúrnych podujatí za rok</t>
  </si>
  <si>
    <t>Priemerný náklad na jednu hodinu nakúpenej kultúrnej produkcie</t>
  </si>
  <si>
    <t>Zabezpečiť efektívne využívanie existujúcej infraštruktúry</t>
  </si>
  <si>
    <t>Podiel podujatí kongresového a iného charakteru na všetkých za rok</t>
  </si>
  <si>
    <t>% získaných zdrojov nad rámec schváleného objemu pre kultúrnu politiku mesta</t>
  </si>
  <si>
    <t>Zabezpečiť kultúrnu a spoločenskú aktivizáciu občanov mesta</t>
  </si>
  <si>
    <t>Celkový počet mestom podporovaných kultúrnych telies</t>
  </si>
  <si>
    <t>Celkový počet zapojených občanov</t>
  </si>
  <si>
    <t>V oblasti neprofesionálneho umenia zastrešuje MsKS štyri súbory:</t>
  </si>
  <si>
    <t>Prvok 11.1.3 Mestská knižnica</t>
  </si>
  <si>
    <t>Zabezpečiť dostupnosť literatúry pre všetky vekové vrstvy obyvateľstva</t>
  </si>
  <si>
    <t>Počet evidovaných výpožičiek</t>
  </si>
  <si>
    <t>Celkový počet organizovaných kultúrno-osvetových podujatí v knižnici</t>
  </si>
  <si>
    <t>Prvok 11.1.4 Galéria</t>
  </si>
  <si>
    <t>Organizovať výstavy súčasného výtvarného umenia</t>
  </si>
  <si>
    <t>Počet zrealizovaných výstav</t>
  </si>
  <si>
    <t>Počet návštevníkov výstav</t>
  </si>
  <si>
    <t xml:space="preserve">Komentár: </t>
  </si>
  <si>
    <t>V tomto prvku rozpočtujeme bežné výdavky súvisiace s prevádzkou galérie, predovšetkým úhrada energií, osobných nákladov, služby kurátora galérie, spotrebného materiálu – občerstvenie na vernisáže, kancelárske a čistiace potreby, služby (bezpečnostná služba, telefóny, prepravné diel na výstavy), údržba a opravy, revízie zariadení.</t>
  </si>
  <si>
    <t>Prvok 11.1.5 Mestské kino</t>
  </si>
  <si>
    <t>Zabezpečiť dostupnosť filmovej kultúry pre občanov</t>
  </si>
  <si>
    <t>Priemerný počet návštevníkov na jednom filmovom predstavení</t>
  </si>
  <si>
    <t>Celkový počet všetkých podujatí zorganizovaných v kinosále /bez filmov/</t>
  </si>
  <si>
    <t>Celkový počet filmových predstavení</t>
  </si>
  <si>
    <t>Počet prenájmov trhového miesta vo vestibule kina</t>
  </si>
  <si>
    <t>Budova mestského kina slúži predovšetkým na premietanie filmov, ale ako kapacitne najväčšia sála v meste umožňuje konanie koncertov, akadémií základných škôl. Vo vestibule budovy kina sa realizujú trhové predaje.</t>
  </si>
  <si>
    <t xml:space="preserve">V budove kina sú toalety, ktoré slúžia v meste ako verejné WC. V prevádzke sú celoročne. </t>
  </si>
  <si>
    <t>Zabezpečiť kultúrnu a spoločenskú aktivizáciu občanov mesta</t>
  </si>
  <si>
    <t>V podprograme sú ďalej  rozpočtované výdavky na  podporu aktivít občanov, občianskych združení, škôl a pod. na základe ich žiadostí v zmysle všeobecne záväzného nariadenia o poskytovaní dotácií z rozpočtu mesta právnickým osobám a fyzickým osobám – podnikateľom, ktorí majú sídlo alebo trvalý pobyt na území mesta Levoča alebo ktoré pôsobia, vykonávajú činnosť na územní mesta Levoča, alebo poskytujú služby obyvateľom mesta Levoča.</t>
  </si>
  <si>
    <r>
      <t xml:space="preserve">Zámer: </t>
    </r>
    <r>
      <rPr>
        <i/>
        <sz val="11"/>
        <rFont val="Calibri"/>
        <family val="2"/>
        <charset val="238"/>
        <scheme val="minor"/>
      </rPr>
      <t>Levoča – kultúrne centrum Spiša</t>
    </r>
  </si>
  <si>
    <r>
      <t xml:space="preserve">Zodpovednosť: </t>
    </r>
    <r>
      <rPr>
        <i/>
        <sz val="11"/>
        <rFont val="Calibri"/>
        <family val="2"/>
        <charset val="238"/>
        <scheme val="minor"/>
      </rPr>
      <t>MsKS</t>
    </r>
  </si>
  <si>
    <r>
      <t xml:space="preserve">-          </t>
    </r>
    <r>
      <rPr>
        <i/>
        <sz val="11"/>
        <rFont val="Calibri"/>
        <family val="2"/>
        <charset val="238"/>
        <scheme val="minor"/>
      </rPr>
      <t>Dychovú hudbu mesta Levoča</t>
    </r>
  </si>
  <si>
    <r>
      <t xml:space="preserve">-          </t>
    </r>
    <r>
      <rPr>
        <i/>
        <sz val="11"/>
        <rFont val="Calibri"/>
        <family val="2"/>
        <charset val="238"/>
        <scheme val="minor"/>
      </rPr>
      <t>Klub patchwork Levoča</t>
    </r>
  </si>
  <si>
    <r>
      <t xml:space="preserve">-          </t>
    </r>
    <r>
      <rPr>
        <i/>
        <sz val="11"/>
        <rFont val="Calibri"/>
        <family val="2"/>
        <charset val="238"/>
        <scheme val="minor"/>
      </rPr>
      <t xml:space="preserve">Levočskú divadelnú spoločnosť </t>
    </r>
  </si>
  <si>
    <r>
      <t xml:space="preserve"> </t>
    </r>
    <r>
      <rPr>
        <sz val="11"/>
        <rFont val="Calibri"/>
        <family val="2"/>
        <charset val="238"/>
        <scheme val="minor"/>
      </rPr>
      <t xml:space="preserve">Zodpovednosť: </t>
    </r>
    <r>
      <rPr>
        <i/>
        <sz val="11"/>
        <rFont val="Calibri"/>
        <family val="2"/>
        <charset val="238"/>
        <scheme val="minor"/>
      </rPr>
      <t>MsKS</t>
    </r>
  </si>
  <si>
    <r>
      <rPr>
        <b/>
        <sz val="11"/>
        <rFont val="Calibri"/>
        <family val="2"/>
        <charset val="238"/>
        <scheme val="minor"/>
      </rPr>
      <t>Komentár:</t>
    </r>
    <r>
      <rPr>
        <i/>
        <sz val="11"/>
        <rFont val="Calibri"/>
        <family val="2"/>
        <charset val="238"/>
        <scheme val="minor"/>
      </rPr>
      <t xml:space="preserve"> V  prvku sú rozpočtované výdavky – energie, oprava a údržba, služby /telefóny, prepravné a požičovné filmov/, nákup dostupnej techniky, čistiace prostriedky, mzdové náklady.</t>
    </r>
  </si>
  <si>
    <t>Program 12 Prostredie pre život</t>
  </si>
  <si>
    <t>Podprogram 12.1. Verejné osvetlenie</t>
  </si>
  <si>
    <t>Zabezpečiť celoročnú funkčnosť verejného osvetlenia</t>
  </si>
  <si>
    <t>Celkový počet hodín celoročnej svietivosti</t>
  </si>
  <si>
    <t>Podprogram 12.2. Zelené zóny v meste</t>
  </si>
  <si>
    <t>Zabezpečiť efektívnu kultiváciu zelených zón v meste</t>
  </si>
  <si>
    <t>Podprogram 12.3. Obnova  pamiatkovej rezervácie</t>
  </si>
  <si>
    <t>Podprogram 12.4. Vodná nádrž a chata</t>
  </si>
  <si>
    <t>Zabezpečiť podmienky pre letnú rekreačnú zónu mesta</t>
  </si>
  <si>
    <t>Počet kosení areálu</t>
  </si>
  <si>
    <t>V podprograme sú výdavky na prevádzku areálu vodnej nádrže, výdavky so zabezpečením technicko bezpečnostného dohľadu nad vodnou stavbou, výdavky s pravidelným kosením areálu</t>
  </si>
  <si>
    <t>Podprogram 12.5. Detské ihriská</t>
  </si>
  <si>
    <t>Zabezpečiť permanentnú starostlivosť o oddychové zóny pre deti</t>
  </si>
  <si>
    <t>celkový počet ihrísk v správe</t>
  </si>
  <si>
    <t>V podprograme sú výdavky s pravidelnou kontrolou a údržbou detských ihrísk v meste Levoča</t>
  </si>
  <si>
    <r>
      <t xml:space="preserve">Zámer: </t>
    </r>
    <r>
      <rPr>
        <i/>
        <sz val="11"/>
        <rFont val="Calibri"/>
        <family val="2"/>
        <charset val="238"/>
        <scheme val="minor"/>
      </rPr>
      <t>Jedinečné mesto pre život na Spiši</t>
    </r>
  </si>
  <si>
    <r>
      <t xml:space="preserve">Komentár k programu: </t>
    </r>
    <r>
      <rPr>
        <i/>
        <sz val="11"/>
        <color rgb="FF000000"/>
        <rFont val="Calibri"/>
        <family val="2"/>
        <charset val="238"/>
        <scheme val="minor"/>
      </rPr>
      <t xml:space="preserve">Program Prostredie pre život zahŕňa všetky aktivity a činnosti, ktoré súvisia   so  zabezpečením bezpečného a atraktívneho prostredia pre život obyvateľov v meste. Zahŕňa  funkčné a kvalitné verejné osvetlenie,  starostlivosť o verejnú zeleň, historické a pamätné miesta. </t>
    </r>
  </si>
  <si>
    <r>
      <t xml:space="preserve">Zámer: </t>
    </r>
    <r>
      <rPr>
        <i/>
        <sz val="11"/>
        <color rgb="FF000000"/>
        <rFont val="Calibri"/>
        <family val="2"/>
        <charset val="238"/>
        <scheme val="minor"/>
      </rPr>
      <t>Efektívne, ekologicky a esteticky osvetlené mesto</t>
    </r>
  </si>
  <si>
    <r>
      <t>Komentár k podprogramu:</t>
    </r>
    <r>
      <rPr>
        <i/>
        <sz val="11"/>
        <color rgb="FF000000"/>
        <rFont val="Calibri"/>
        <family val="2"/>
        <charset val="238"/>
        <scheme val="minor"/>
      </rPr>
      <t xml:space="preserve"> V podprograme sú výdavky súvisiace  s úhradou elektrickej energie,  celoročná údržba osvetlenia, výdavky na odstránenie  havarijných stavov a adekvátna časť mzdových výdavkov. </t>
    </r>
  </si>
  <si>
    <r>
      <t xml:space="preserve">Zámer: </t>
    </r>
    <r>
      <rPr>
        <i/>
        <sz val="11"/>
        <color rgb="FF000000"/>
        <rFont val="Calibri"/>
        <family val="2"/>
        <charset val="238"/>
        <scheme val="minor"/>
      </rPr>
      <t>Zelené mesto</t>
    </r>
  </si>
  <si>
    <r>
      <t>Komentár k podprogramu:</t>
    </r>
    <r>
      <rPr>
        <i/>
        <sz val="11"/>
        <color rgb="FF000000"/>
        <rFont val="Calibri"/>
        <family val="2"/>
        <charset val="238"/>
        <scheme val="minor"/>
      </rPr>
      <t xml:space="preserve"> Podprogram zahŕňa údržbu verejnej zelene  – kosenie, zber a odvoz, jarné a jesenné vyhrabávanie, orez stromov a krov, údržba záhonov, nákup a výsadba drevín, stromov a pod. a adekvátna časť mzdových výdavkov. Súčasne sú rozpočtované aj výdavky spojené so zabezpečením pravidelnej údržby mestského lesoparku.</t>
    </r>
  </si>
  <si>
    <t>Prvok 11.2.1 Dni Majstra Pavla</t>
  </si>
  <si>
    <t>Prvok 11.2.2 Ostatné kultúrne podujatia</t>
  </si>
  <si>
    <t>Projekt 11.2.3  500. výročie</t>
  </si>
  <si>
    <t>Podprogram 11.3: Podpora lokálnej kultúry</t>
  </si>
  <si>
    <t>Prvok 11.3.1 FS Levočan</t>
  </si>
  <si>
    <t>Prvok 11.3.2 Ostatné subjekty</t>
  </si>
  <si>
    <t>Prvok 11.3.3 Podpora kultúrno - spoločenských aktivít</t>
  </si>
  <si>
    <t>Program 13 Bývanie</t>
  </si>
  <si>
    <t>Podprogram 13.1 Správa a údržba bytových domov</t>
  </si>
  <si>
    <t>Zabezpečiť efektívne nakladanie s bytovým fondom mesta.</t>
  </si>
  <si>
    <t>Udržať celkovú obsadenosť mestských nájomných bytov na úrovni min. 98%.</t>
  </si>
  <si>
    <t>V podprograme sú rozpočtované  náklady na správu a údržbu bytových domov (mzdové náklady, odvody, prevádzkové náklady, materiálové náklady a dodané práce) ako aj náklady na výstavbu nových bytových domov.</t>
  </si>
  <si>
    <t>Podprogram 13.2 Iné služby pre bývanie</t>
  </si>
  <si>
    <t>Zabezpečiť dostupnosť pitnej vody pre obyvateľov v lokalite Levočské Lúky.</t>
  </si>
  <si>
    <t>Celkový počet spoločných hydrantov pitnej vody v lokalite.</t>
  </si>
  <si>
    <t>V prvku sú rozpočtované výdavky na zásobovanie vodou v lokalite Levočské Lúky.</t>
  </si>
  <si>
    <t>Podprogram 13.3 Štátny fond rozvoja bývania</t>
  </si>
  <si>
    <t>Zabezpečiť individuálnu bytovú výstavbu so štátnou podporou v meste</t>
  </si>
  <si>
    <t>Percento vybavených  žiadostí od stavebníkov v meste</t>
  </si>
  <si>
    <t>Náklady  spojené s preneseným  výkonom štátnej správy. Tvoria ich náklady na 1 zamestnanca a sú kryté dotáciou zo štátneho rozpočtu.</t>
  </si>
  <si>
    <r>
      <t xml:space="preserve">Zámer: </t>
    </r>
    <r>
      <rPr>
        <i/>
        <sz val="11"/>
        <rFont val="Calibri"/>
        <family val="2"/>
        <charset val="238"/>
        <scheme val="minor"/>
      </rPr>
      <t>Univerzálna bytová politika</t>
    </r>
  </si>
  <si>
    <r>
      <t xml:space="preserve">Zodpovednosť: </t>
    </r>
    <r>
      <rPr>
        <i/>
        <sz val="11"/>
        <rFont val="Calibri"/>
        <family val="2"/>
        <charset val="238"/>
        <scheme val="minor"/>
      </rPr>
      <t>Odd. správy mestského majetku</t>
    </r>
  </si>
  <si>
    <t>Program 14 Sociálne služby</t>
  </si>
  <si>
    <t>Mesto zabezpečuje sociálne služby v meste v rámci zákona  č. 448/2008 Z.z. o sociálnych službách. Pomáha ľuďom  pri riešení ich sociálnej  situácie, mesto poskytuje  jednorazovú dávku v hmotnej núdzi, ďalej občanom starým a invalidným  organizuje spoločenské vyžitie prostredníctvom denného centra  organizuje  zájazdy pre dôchodcov, spoločenské posedenia pri príležitosti  Október - mesiaca úcty k starším, zabezpečuje mesto distribúcie  dennej tlače v klube dôchodcov , k dispozícií   je   televízor  DC.</t>
  </si>
  <si>
    <t>Podprogram 14.1 Manažment sociálnych služieb</t>
  </si>
  <si>
    <t xml:space="preserve">Zabezpečiť sociálne služby v meste </t>
  </si>
  <si>
    <t xml:space="preserve">V prvku sú rozpočtované mzdové náklady na 2 zamestnancov. Mesto Levoča  poskytuje sociálne poradenstvo občanom mesta v rámci komplexných poradenských služieb v sociálnej oblasti. Vypracováva stanoviská mesta. Poskytuje pomoc občanovi v nepriaznivej životnej situácii. Spolupracuje pri tvorbe projektov na zabezpečenie komunitnej sociálnej práce. </t>
  </si>
  <si>
    <t>Podprogram 14.2 Seniori v meste</t>
  </si>
  <si>
    <t>Prvok 14.2.1 Jedáleň pre dôchodcov</t>
  </si>
  <si>
    <t>Zabezpečiť stravovanie pre osamelých občanov v meste</t>
  </si>
  <si>
    <t>Celkový počet vydaných jedál za rok</t>
  </si>
  <si>
    <t>Celkový počet klientov</t>
  </si>
  <si>
    <t>V prvku sú rozpočtované mzdové náklady na 5 zamestnancov a prevádzkové náklady na jedáleň. Mesto Levoča  zabezpečuje  poskytovanie stravy dôchodcom a invalidným občanom mesta na základe  predloženej  žiadosti. Mesto  prostredníctvom rozpočtu mesta  prispieva   na režijné náklady a potraviny na prípravu jedla  v Jedálni pre dôchodcov. Dôchodcovia  hradia úhradu za  odobratý obed  podľa  výšky  dôchodku  v rámci platného VZN  mesta. Obedy môžu poberať  dôchodcovia mesta s trvalým pobytom v meste Levoča.</t>
  </si>
  <si>
    <t>Prvok 14.2.2 Domáca opatrovateľská starostlivosť</t>
  </si>
  <si>
    <t>Zabezpečiť domácu asistenciu pre klientov v prirodzenom prostredí</t>
  </si>
  <si>
    <t>Priemerný počet jednotlivých hodín opatrovateľskej služby ročne</t>
  </si>
  <si>
    <t>Podprogram 14.3 Podpora sociálnej služby v  meste</t>
  </si>
  <si>
    <t>Prvok 14.3.1 Komunitné centrum</t>
  </si>
  <si>
    <t>Zabezpečiť prekonanie sociálneho vylúčenia ucelených  skupín občanov mesta</t>
  </si>
  <si>
    <t>Počet hodín činnosti centra za pracovný deň</t>
  </si>
  <si>
    <t>Prvok 14.3.2 Detské jasle</t>
  </si>
  <si>
    <t>Zabezpečiť starostlivosť o najmladšie deti zamestnaných obyvateľov mesta</t>
  </si>
  <si>
    <t>Celkový počet detí umiestených v zariadení</t>
  </si>
  <si>
    <t>V prvku sú rozpočtované náklady na mzdy a odvody pre 3 zamestnancov a nákladmi na prevádzku. Mesto Levoča zabezpečuje  starostlivosť  a pobyt  detí v detských  jasliach s trvalým pobytom na území mesta Levoča. Jasle  navštevujú deti vo veku  od 06-mesiacov  do  3. roku. Deti v jasliach majú zabezpečenú dennú starostlivosť,  podanie jedla  4 x denne, poskytnutie starostlivosti v rámci  zabezpečenia  základných   hygienických  návykov, stravovacích   návykov   a základných motorických zručností.</t>
  </si>
  <si>
    <t>Podprogram 14.4 Sociálna pomoc mesta</t>
  </si>
  <si>
    <t>Zabezpečiť pomoc občanom v sociálnej núdzi</t>
  </si>
  <si>
    <t>Celkový počet vybavených žiadostí o pomoc</t>
  </si>
  <si>
    <t>Mesto Levoča v rámci svojich možností poskytuje pomoc občanom, ktorí sa ocitli v sociálnej núdzi na nákup zdravotných a špeciálnych pomôcok a na podporu preventívnych programov v školách a na podporu činnosti organizácií združujúcich telesne a mentálne postihnutých.</t>
  </si>
  <si>
    <t>Podprogram 14.5 Hmotná núdza</t>
  </si>
  <si>
    <t>Zabezpečiť asistenciu mesta určeným rodinám pri správe rodinného rozpočtu</t>
  </si>
  <si>
    <t>Celkový počet osôb v režime osobitného príjemcu</t>
  </si>
  <si>
    <t>V prvku sú rozpočtované výdavky na prídavky na deti. Mesto  plní funkciu  osobitného príjemcu pre vyplatenie rodinných prídavkov na dieťa vrámci plnenia  zákona č. 600/2003 Z.z. o prídavku na dieťa a o zmene a doplnení  zákona č. 461/2003 Z.z. o sociálnom poistení v znení neskorších predpisov. Rodičom sa odníma prídavok na dieťa ak si neplní povinnú školskú dochádzku a osobitným príjemcom sa stáva mesto. Mesto za účelom dosiahnutia určitej efektivity spolupracuje s Úradom práce, sociál. vecí a rodiny, spolupracuje so školou. Rodičom  je prídavok poskytnutí vo forme  poukážky na nákup  potravín, aby sa plnil  efekt  poskytovania  prídavku na dieťa.</t>
  </si>
  <si>
    <t>Prvok 14.5.2 Stravovanie – HMNU</t>
  </si>
  <si>
    <t>Zabezpečiť podporu vzdelávania detí z rodín v hmotnej núdzi</t>
  </si>
  <si>
    <t>Celkový počet poberateľov Dotácie na stravu za rok</t>
  </si>
  <si>
    <t>V prvku je rozpočtovaný príspevok na stravovanie žiakov v hmotnej núdzi. Príspevok na úhradu stravy pre žiakov v hmotnej núdzi je krytý Úradom práce , sociálnych vecí a rodiny.</t>
  </si>
  <si>
    <t>Celkový počet poberateľov Dotácie na školské potreby za rok</t>
  </si>
  <si>
    <t>V prvku sú zahrnuté výdavky na zakúpenie školských pomôcok a je plne krytý príspevkom z Úradu práce,  sociálnych vecí a rodiny.</t>
  </si>
  <si>
    <t>Podprogram 14.6 Aktivačná činnosť</t>
  </si>
  <si>
    <t>Zabezpečiť aktivačnú činnosť uchádzačov o zamestnanie formou menších obecných služieb a výkon menších obecných služieb</t>
  </si>
  <si>
    <t>Celkový počet zapojených uchádzačov o zamestnanie</t>
  </si>
  <si>
    <t>V podprograme sú zahrnuté finančné prostriedky, ktoré sú výdavkami bežného rozpočtu mesta a vykrývajú režijné výdavky na  plat, ostatné osobné vyrovnania,  poistné a príspevok do poisťovní pre koordinátorov uchádzačov o zamestnanie vykonávajúcich aktivačnú činnosť a tovary a služby – stravovanie zamestnancov, pracovné náradie, osobné ochranné pracovné prostriedky, úrazové poistenie UoZ. Koordinátori sú zamestnancami  mesta. V súlade s uzatvorenou Dohodou na oprávnené výdavky súvisiace s vykonávaním aktivačnej činnosti na území mesta, Úrad práce sociálnych vecí a rodiny v Poprade  mesačne poskytuje mestu príspevok podľa § 52, ods. 5,6,7 zákona č. 5/2004 v znení neskorších predpisov.  Aktivačnú činnosť mesto realizuje formou menších obecných služieb pre obec v zmysle zákona NR SR č. 5/2004 Z. z. o službách zamestnanosti a o zmene a doplnení niektorých zákonov v znení neskorších predpisov.  Aktivačná činnosť je podpora udržiavania pracovných návykov dlhodobo nezamestnaného občana, ktorý je poberateľom dávky v hmotnej núdzi a príspevkov k dávke v hmotnej núdzi.</t>
  </si>
  <si>
    <r>
      <t xml:space="preserve">Zámer: </t>
    </r>
    <r>
      <rPr>
        <i/>
        <sz val="11"/>
        <rFont val="Calibri"/>
        <family val="2"/>
        <charset val="238"/>
        <scheme val="minor"/>
      </rPr>
      <t>Komplexná sieť a štandardy kvality v sociálnych službách mesta</t>
    </r>
  </si>
  <si>
    <r>
      <t xml:space="preserve">Zodpovednosť: </t>
    </r>
    <r>
      <rPr>
        <i/>
        <sz val="11"/>
        <rFont val="Calibri"/>
        <family val="2"/>
        <charset val="238"/>
        <scheme val="minor"/>
      </rPr>
      <t>Oddelenie školstva, soc. vecí, zdrav. a ŠÚ</t>
    </r>
  </si>
  <si>
    <t>Prvok 14.3.3 Denné centrum pre seniorov</t>
  </si>
  <si>
    <t>Prvok 14.5.4 Školské potreby – HMNU</t>
  </si>
  <si>
    <t xml:space="preserve">Prvok 14.5.1 Prídavky na deti </t>
  </si>
  <si>
    <t>Prvok 14.5.3 Osobitý príjemca – HMNU</t>
  </si>
  <si>
    <t>Program 8 Doprava</t>
  </si>
  <si>
    <t>Zabezpečiť hromadnú prepravnú službu pre maximum obyvateľov v meste</t>
  </si>
  <si>
    <t xml:space="preserve">Priemerný počet cestujúcich pripadajúcich na jednu obojstrannú linkovú jazdu </t>
  </si>
  <si>
    <r>
      <t xml:space="preserve">Zámer: </t>
    </r>
    <r>
      <rPr>
        <i/>
        <sz val="11"/>
        <rFont val="Calibri"/>
        <family val="2"/>
        <charset val="238"/>
        <scheme val="minor"/>
      </rPr>
      <t>Sociálne formovaná dopravná služba mesta</t>
    </r>
  </si>
  <si>
    <t>Bežné výdavky</t>
  </si>
  <si>
    <t>Kapitálové výdavky</t>
  </si>
  <si>
    <t>Spolu</t>
  </si>
  <si>
    <t>Podprogram 2.2: Marketing mesta</t>
  </si>
  <si>
    <t>Podprogram 2.3: Turistické informačné centrum</t>
  </si>
  <si>
    <t>Podprogram 2.4: Partnerské mestá</t>
  </si>
  <si>
    <t>Prvok 4.3.3: Webstránka</t>
  </si>
  <si>
    <t>Podprogram 6.1 Vývoz komunálneho odpadu</t>
  </si>
  <si>
    <t>Podprogram 6.2 Separovaný zber</t>
  </si>
  <si>
    <t>Podprogram 6.3 Odpady neznámeho pôvodcu</t>
  </si>
  <si>
    <t>Podprogram 7.1 Údržba komunikácií</t>
  </si>
  <si>
    <t>Podprogram 7.2 Výstavba, oprava a rekonštrukcia komunikácií</t>
  </si>
  <si>
    <t>Prvok 11.1.1: Kultúrne služby</t>
  </si>
  <si>
    <t>Prvok 11.1.2: Mestské divadlo</t>
  </si>
  <si>
    <t>Prvok 11.1.3: Mestská knižnica</t>
  </si>
  <si>
    <t>Prvok 11.1.4: Galéria</t>
  </si>
  <si>
    <t>Prvok 11.1.5: Kino</t>
  </si>
  <si>
    <t>Podprogram 11.2: Celomestské kultúrne podujatia</t>
  </si>
  <si>
    <t>Projekt 11.2.3 500. výročie</t>
  </si>
  <si>
    <t>Podprogram 12.3: Obnova  pamiatkovej rezervácie</t>
  </si>
  <si>
    <t>Podprogram 12.4 Vodná nádrž a chata</t>
  </si>
  <si>
    <t>Podprogram 12.5 Detské ihriská</t>
  </si>
  <si>
    <t>Podprogram 14.1: Manažment sociálnych služieb</t>
  </si>
  <si>
    <t>Podprogram 14.2: Seniori v meste</t>
  </si>
  <si>
    <t>Prvok 14.2.1: Jedáleň pre dôchodcov</t>
  </si>
  <si>
    <t>Prvok 14.2.2: Domáca opatrovateľská starostlivosť</t>
  </si>
  <si>
    <t>Podprogram 14.3: Podpora sociálnej služby v  meste</t>
  </si>
  <si>
    <t>Prvok 14.3.1: Komunitné centrum</t>
  </si>
  <si>
    <t>Podprogram 14.4: Sociálna pomoc mesta</t>
  </si>
  <si>
    <t>Podprogram 14.5: Hmotná núdza</t>
  </si>
  <si>
    <t xml:space="preserve">Prvok 14.4.1: Prídavky na deti </t>
  </si>
  <si>
    <t>Prvok 14.4.2:  Stravovanie – HMNU</t>
  </si>
  <si>
    <t>Prvok 14.4.3:osobitý príjemca – HMNU</t>
  </si>
  <si>
    <t>Prvok 14.4.4: Školské potreby – HMNU</t>
  </si>
  <si>
    <t>Podprogram 14.6: Aktivačná činnosť</t>
  </si>
  <si>
    <t xml:space="preserve">Mestské divadlo ako najvýznamnejšia kultúrna ustanovizeň v meste vypĺňa kultúrne vyžitie občanov. V mestskom divadle sa organizujú divadelné predstavenia, koncerty vážnej i populárnej hudby. Programová štruktúra sa dopĺňa nakúpenou ale i vlastnou kultúrou. Súčasťou mestského divadla je kongresová sála, ktorá je využívaná na plesy, svadby, kongresy, sympóziá, prezentácie, workshopy a pod. </t>
  </si>
  <si>
    <t>Mesto Levoča ako zriaďovateľ, podľa § 4 ods. 3 písm. p) zákona č. 369/1990 Zb. o obecnom zriadení v znení neskorších predpisov a § 56 zákona č. 448/2008 Z.z. o sociálnych službách  a o zmene a doplnení zákona č. 455/1991 Zb. o živnostenskom podnikaní (živnostenský zákon) v znení neskorších predpisov (ďalej len „zákon o sociálnych službách“) prevádzkuje Denné centrum pre seniorov Levoča Denné centrum poskytuje sociálnu službu počas dňa osobám, ktoré dovŕšili dôchodkový vek alebo majú nepriaznivý zdravotný stav, ako aj ostatným osobám podľa § 56 ods. 1 zákona o sociálnych službách. Poskytuje najmä sociálne poradenstvo a vytvára podmienky na záujmovú a kultúrnu činnosť osobám, ktoré dovŕšili dôchodkový vek s cieľom podporiť a udržať ich fyzickú a psychickú aktivitu.</t>
  </si>
  <si>
    <t>Podpora aktivít DC</t>
  </si>
  <si>
    <t>Celkový počet podporených aktivít</t>
  </si>
  <si>
    <t>V prvku je rozpočet tvorený  nákladmi na mzdy , odvody a tovary a služby súvisiace s činnosťou CVČ. Centrum voľného času zabezpečuje prostredníctvom záujmových útvarov vzdelávanie a rozvoj záujmov detí a mládeže.</t>
  </si>
  <si>
    <t>Podprogram 11.2 Celomestské kultúrne podujatia</t>
  </si>
  <si>
    <t>Rozpočet rok 2016</t>
  </si>
  <si>
    <t>Skutočné čerpanie k 30.6.2016</t>
  </si>
  <si>
    <t>Skutočné čerpanie k 31.12.2016</t>
  </si>
  <si>
    <t>Prvok 4.3.3: internet</t>
  </si>
  <si>
    <t>Prvok 6.1.2: Zvoz odpadu</t>
  </si>
  <si>
    <t>Prvok 6.1.2: Likvidácia odpadu</t>
  </si>
  <si>
    <t>Podprogram 11.2:  Celomestské kultúrne podujatia</t>
  </si>
  <si>
    <t>Prvok 14.4.3:  Osobitý príjemca</t>
  </si>
  <si>
    <t>8 GB</t>
  </si>
  <si>
    <r>
      <t>Celkový počet m</t>
    </r>
    <r>
      <rPr>
        <i/>
        <vertAlign val="superscript"/>
        <sz val="11"/>
        <color rgb="FF000000"/>
        <rFont val="Calibri"/>
        <family val="2"/>
        <charset val="238"/>
        <scheme val="minor"/>
      </rPr>
      <t xml:space="preserve">2 </t>
    </r>
    <r>
      <rPr>
        <i/>
        <sz val="11"/>
        <color rgb="FF000000"/>
        <rFont val="Calibri"/>
        <family val="2"/>
        <charset val="238"/>
        <scheme val="minor"/>
      </rPr>
      <t>kosení trvalo trávnatých plôch v meste</t>
    </r>
  </si>
  <si>
    <t>2 GB</t>
  </si>
  <si>
    <t xml:space="preserve">V podprograme sú výdavky zabezpečené formou rozpočtu pre materskú školu a jej elokované pracoviská, ktorý zabezpečuje krytie osobných výdavkov, prevádzkových výdavkov a kapitálových výdavkov v rozsahu potrebnom na kvalitnú realizáciu výchovno-vzdelávacieho procesu. Mesto Levoča je zriaďovateľom 1 materskej školy, jej súčasťou je 5 elokovaných pracovísk, ktoré v dostatočnom rozsahu zabezpečujú požiadavky na umiestnenie detí vo veku do 3 do 6 rokov. </t>
  </si>
  <si>
    <t>Od 1.1.2017 zrušené</t>
  </si>
  <si>
    <t>V prvku sú rozpočtované náklady na mzdy a odvody pre 3 TSP a 3TP a nevyhnutné prevádzkové náklady na činnosť centra.</t>
  </si>
  <si>
    <t>Prvok 14.3.2 Detské jasle- od 1.1.2018 Zariadenie starostlivosti a deti do troch rokov veku dieťaťa</t>
  </si>
  <si>
    <t>9 GB</t>
  </si>
  <si>
    <t>10 GB</t>
  </si>
  <si>
    <t>11 GB</t>
  </si>
  <si>
    <t>V podprograme je rozpočet tvorený časťou úväzkov jedného pracovníka útvaru informatiky a adekvátnymi prevádzkovými nákladmi. Aktualizácie informačného systému e-mailov vykonáva pracovník útvaru informatiky denne. Servis počítačov a periférií sa vykonáva podľa potreby. Wifi hotspot pre obyvateľov a návštevníkov je financovaný Mestom Levoča.</t>
  </si>
  <si>
    <t xml:space="preserve">Predpokladaný počet podaní na Spoločnom obecnom úrade -stavebnom úrade </t>
  </si>
  <si>
    <t>-          Ľudovú hudbu Matúša Ondruša - od roku 2018 neplánujeme spolupracu s týmto telesom</t>
  </si>
  <si>
    <t>V prvku sú rozpočtované výdavky na mzdy a odvody pre 29 zamestnancov opatrovateľskej služby a prevádzkové náklady na túto činnosť. Opatrovateľská  služba sa v našom meste realizuje v rámci zákona č. 448/2008 Z.z.. o sociálnych službách  prostredníctvom  opatrovateliek mesta. Opatrovateľky sú v pracovnom   pomere  s mestom Levoča  a vykonávajú  tieto úkony v domácnosti:  Nevyhnutné životné úkony / denná  hygiena klientov, denná donáška obeda  a dohľad, ďalej  nevyhnutné práce v domácnosti ako napr. udržiavanie domácnosti, drobné nákupy, pranie a žehlenie osobnej bielizne a kontakt so  spoločenským prostredím:  návšteva lekára, sprievod na nevyhnutné úradné záležitosti.  Klienti, ktorým je opatrovateľská  služba  zabezpečovaná  hradia mestu  úhradu  za vykonané úkony v príslušnom mesiaci  podľa platného VZN mesta.  Opatrovateľská služba sa občanom  poskytuje na  základe  ich podanej  žiadosti s odporučením  svojho ošetrujúceho  lekára na základe vypracovaného sociálneho a lekárskeho posudku. Celkový počet klientov klesá , lebo sa zvyšuje počet hodín opatrovateľských služieb poskytovaných jednotlivým klientom. pribúdajú požiadavky na celodennú starostlivosť.</t>
  </si>
  <si>
    <t>Počet obnovených nehnuteľných kultúrnych pamiatok mesta.</t>
  </si>
  <si>
    <t>Zabezpečiť udržateľnosť nehnuteľných kultúrnych pamiatok v meste.</t>
  </si>
  <si>
    <r>
      <t xml:space="preserve">Komentár: </t>
    </r>
    <r>
      <rPr>
        <i/>
        <sz val="11"/>
        <color rgb="FF000000"/>
        <rFont val="Calibri"/>
        <family val="2"/>
        <charset val="238"/>
        <scheme val="minor"/>
      </rPr>
      <t>V podprograme sú zahrnuté výdavky na obnovu nehnuteľných kultúrnych pamiatok v meste Levoča. Výška výdavkov závisí prevažne od výšky získaných dotácií z prostriedkov Minsterstva financií a Ministerstva kultúry, resp. iných fondov.</t>
    </r>
  </si>
  <si>
    <t xml:space="preserve">Komentár: V prvku sú zahrnuté finančné prostriedky, ktoré sú vyplácané občanom v hmotnej núdzi mestom Levoča prostredníctvom inštitútu osobitného príjemcu. </t>
  </si>
  <si>
    <t>Počet ľudí v hmotnej núdzi, ktorým mesto vypláca dávky hmotnej núdzi (osobitný príjemca)</t>
  </si>
  <si>
    <t>Pomoc občanom v hmotnej núdzi pri účelnom nakladaní  s finančnými prostriedkami.</t>
  </si>
  <si>
    <t>Zabezpečenie osláv 500. výročia Oltára Majstra Pavla</t>
  </si>
  <si>
    <t>Počet podujatí usporiadaných pri príležitosti osláv 500. výročia Oltára Majstra Pavla</t>
  </si>
  <si>
    <t>Komentár  V projekte sú naplávanované výdavky na podujatia uskutočnené pri príležitosti 500. výročia Oltára Majstra Pavla. Medzi podujatia budú patriť vydanie pamätnej mince, poštovej známky, slávnostný galavečer, výstava v Galérii v Levoči, výtvarná a literárna súťaž.</t>
  </si>
  <si>
    <t>x</t>
  </si>
  <si>
    <t>Propagácia ľudovej kultúry miestnym kultúrnym telesom.</t>
  </si>
  <si>
    <t>Propagácia ľudovej kultúry v zahraničí.</t>
  </si>
  <si>
    <t xml:space="preserve">Komentár: V podprograme sú výdavky na podporu činnosti ľudového súboru Levočan. </t>
  </si>
  <si>
    <t>Každoročné oslavy Dni Majstra Pavla v Meste Levoča.</t>
  </si>
  <si>
    <t>Konanie osláv Dni Majstra Pavla v Meste Levoča.</t>
  </si>
  <si>
    <t xml:space="preserve">V prvku sú naplánované výdavky na mestské oslavy Dni Majstra Pavla. Súčasťou osláv sú kultúrne podujatia počas letnej turistickej sezóny. Oslavy sú určené nielen občanom mesta ale aj turistom a návštevníkom mesta. </t>
  </si>
  <si>
    <t>Podpora kultúrno-spoločenských aktivít organizovaných mestom Levoča.</t>
  </si>
  <si>
    <t xml:space="preserve">Podpora subjektov, ktoré sa nachádzajú alebo vyvíjajú kultúrne činnosti na území mesta Levoča  </t>
  </si>
  <si>
    <t>Počet podporených subjektov.</t>
  </si>
  <si>
    <t xml:space="preserve">Mesto Levoča podporuje kultúrne aktivity združení, škôl a neštátnych zariadení, ktoré sa nachádzajú alebo vyvíjajú činnosti na území mesta. </t>
  </si>
  <si>
    <t>Počet realizovaných kultúrno-spoločenských aktivít.</t>
  </si>
  <si>
    <t>Počet zorganizovaných tradičných osláv, trhov a podujatí.</t>
  </si>
  <si>
    <t>Organizovanie tradičných osláv, trhov a podujatí.</t>
  </si>
  <si>
    <t>Mesto Levoča organizuje tradičné oslavy, trhy a podujatia, napr. oslavy Veľkej noci, Vianoc, fašiangov, Silvestrovské oslavy.</t>
  </si>
  <si>
    <t xml:space="preserve">Mesto Levoča organizuje spoločenské podujatia, medzi ktoré patrí oceňovanie najlepších športovcov, osobností mesta, a iné; podujatia pri príchode domácich alebo zahraničných delegácií, hostí mesta Levoča. V tomto prvku sú uvedené výdavky na plánované a jednorázové kultúrno-spoločenské akcie.  </t>
  </si>
  <si>
    <t>V podprograme sú rozpočtované výdavky ( mzdy a odvody, projektová dokumentácia, štúdie, expertízy a posudky) súvisiace s prípravou žiadostí o nenávratné finančné príspevky určené na financovanie rozvojových programov   mesta v zmysle schváleného PHSR a územného plánu mesta, ich predloženie vedeniu mesta a na príslušné inštitúcie.
            V podprograme sú ďalej  rozpočtované náklady na mzdy, odvody a prevádzkové náklady na 1 zamestnanca. Verejným obstarávaním je zaručené, že verejné financie sa použijú hospodárne a zmluvy na nákup tovarov, služieb a stavebných prác sa uzatvoria v súťaživom prostredí za ekonomicky najvýhodnejšie ceny.
             Súčasťou podprogramu  sú aj výdavky súvisiace so zabezpečením územného plánovania mesta (územnoplánovacie podklady, územnoplánovacia dokumentácia, aktualizácia územnoplánovacej dokumentácie), vrátane čiastkových nákladov na mzdy. Mesto Levoča musí mať podľa stavebného zákona schválený územný plán. Schválený územný plán je možné meniť zmenou územného plánu.</t>
  </si>
  <si>
    <t>V podprograme sú rozpočtované výdavky na tlač, nákup propagačných materiálov o meste, na  propagáciu mesta na organizovaných mediálnych dňoch, prezentáciách, stretnutiach s novinármi, propagáciu mesta na národnom a regionálnom portáli cestovného ruchu, propagáciu mesta v tlačených publikáciách o meste, propagácia mesta  a účasť mesta na veľtrhoch cestovného ruchu. V podprograme sú rozpočtované výdavky na mediálne výstupy a prezentačné systémy mesta.</t>
  </si>
  <si>
    <t>V prvku ide  prenesený výkon štátnej správy, ktorý vedie mesto Levoča, ktoré je v zozname matričných úradov SR.  Mesto zabezpečuje činnosť matričného úradu a plnenie jeho úloh podľa zákona NR SR č. 154/1994. Z. z. o matrikách v znení neskorších predpisov a podľa Vyhlášky MV SR č. 3023/1994 Z. z., ktorou sa vykonávajú niektoré ustanovenia zákona NR SR o matrikách. Do matričného úradu v Levoči patrí: mesto Levoča, obce: Dlhé Stráže, Domaňovce, Doľany, Úloža, Spišský Hrhov, Kurimany.  Finančné  prostriedky predstavujú bežné výdavky  mesta zabezpečujúce výdavky pre zamestnancov vykonávajúcich vedenie matričného úradu. Výdavky sa týkajú  režijných nákladov - plat, ostatné osobné vyrovnania,  poistné a príspevok do poisťovní a tovarov  a služieb –  semináre, ošatné, stravovanie, energie, poštovné, telef. poplatky, kancelársky materiál,  kancelárska a výpočtová technika a jej údržba). V prvku sú ďalej rozpočtované výdavky bežného rozpočtu mesta a slúžia na úhradu režijných výdavkov na zamestnancov mesta, vykonávajúcich osvedčovanie listín a podpisov na listinách. Sú to bežné výdavky na - plat, ostatné osobné vyrovnania,  poistné a príspevok do poisťovní a tovary a služby – energie, poštovné, telef. poplatky, kancelársky materiál, školenia, stravovanie, kancelárska a výpočtová technika a jej údržba). Mesto zabezpečuje  osvedčovanie listín a podpisov v zmysle zákona NR SR č. 599/2001 Z. z. o osvedčovaní listín a podpisov na listinách obvodnými úradmi a obcami v znení neskorších predpisov. Osvedčovanie sa vykonáva pre fyzické i právnické osoby. Správne poplatky pri osvedčovaní sú príjmom rozpočtu mesta.</t>
  </si>
  <si>
    <t>V prvku sú zahrnuté výdavky na zabezpečenie pravidelného zvozu odpadu z mesta Levoča. Rozpočet tvoria výdavky na prevádzku, vrátane miezd a odvodov do inštitúcií sociálneho zabezpečenia za pracovníkov, ktorí vykonávajú prácu so zvozom odpadu, opravy a údržba vozového parku, náklady na PHM a pod. V tejto položke je zahrnutá aj časť režijných výdavkov organizácie.</t>
  </si>
  <si>
    <t>V prvku sa nachádzajú výdavky ,ktoré sú spojené s ručným a strojovým čistením komunikácii v zimnom období podľa operačného plánu zimnej údržby</t>
  </si>
  <si>
    <t>Rozpočet rok 2025</t>
  </si>
  <si>
    <t>Návrh 2025</t>
  </si>
  <si>
    <t>Rozpočet rok 2026</t>
  </si>
  <si>
    <t>predpoklad 2024</t>
  </si>
  <si>
    <t>skutočnosť 2023</t>
  </si>
  <si>
    <t>Návrh 2027</t>
  </si>
  <si>
    <t>Rozpočet rok 2027</t>
  </si>
  <si>
    <t>skutočnosť2023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</si>
</sst>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9" x14ac:knownFonts="1">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b/>
      <sz val="12"/>
      <name val="Times New Roman"/>
      <family val="1"/>
      <charset val="238"/>
    </font>
    <font>
      <sz val="12"/>
      <name val="Times New Roman"/>
      <family val="1"/>
      <charset val="238"/>
    </font>
    <font>
      <i/>
      <sz val="12"/>
      <name val="Times New Roman"/>
      <family val="1"/>
      <charset val="238"/>
    </font>
    <font>
      <sz val="12"/>
      <color theme="1"/>
      <name val="Calibri"/>
      <family val="2"/>
      <charset val="238"/>
      <scheme val="minor"/>
    </font>
    <font>
      <sz val="14"/>
      <color theme="1"/>
      <name val="Calibri"/>
      <family val="2"/>
      <charset val="238"/>
      <scheme val="minor"/>
    </font>
    <font>
      <b/>
      <sz val="14"/>
      <color theme="1"/>
      <name val="Calibri"/>
      <family val="2"/>
      <charset val="238"/>
      <scheme val="minor"/>
    </font>
    <font>
      <b/>
      <sz val="12"/>
      <color theme="1"/>
      <name val="Calibri"/>
      <family val="2"/>
      <charset val="238"/>
      <scheme val="minor"/>
    </font>
    <font>
      <i/>
      <sz val="11"/>
      <color theme="1"/>
      <name val="Calibri"/>
      <family val="2"/>
      <charset val="238"/>
      <scheme val="minor"/>
    </font>
    <font>
      <b/>
      <sz val="12"/>
      <name val="Calibri"/>
      <family val="2"/>
      <charset val="238"/>
    </font>
    <font>
      <sz val="12"/>
      <name val="Calibri"/>
      <family val="2"/>
      <charset val="238"/>
    </font>
    <font>
      <b/>
      <sz val="11"/>
      <name val="Calibri"/>
      <family val="2"/>
      <charset val="238"/>
    </font>
    <font>
      <sz val="11"/>
      <name val="Calibri"/>
      <family val="2"/>
      <charset val="238"/>
    </font>
    <font>
      <sz val="12"/>
      <name val="Calibri"/>
      <family val="2"/>
      <charset val="238"/>
      <scheme val="minor"/>
    </font>
    <font>
      <sz val="11"/>
      <name val="Calibri"/>
      <family val="2"/>
      <charset val="238"/>
      <scheme val="minor"/>
    </font>
    <font>
      <b/>
      <sz val="11"/>
      <name val="Calibri"/>
      <family val="2"/>
      <charset val="238"/>
      <scheme val="minor"/>
    </font>
    <font>
      <i/>
      <sz val="12"/>
      <name val="Calibri"/>
      <family val="2"/>
      <charset val="238"/>
    </font>
    <font>
      <b/>
      <sz val="14"/>
      <color rgb="FF000000"/>
      <name val="Calibri"/>
      <family val="2"/>
      <charset val="238"/>
    </font>
    <font>
      <i/>
      <sz val="12"/>
      <name val="Calibri"/>
      <family val="2"/>
      <charset val="238"/>
      <scheme val="minor"/>
    </font>
    <font>
      <b/>
      <sz val="12"/>
      <name val="Calibri"/>
      <family val="2"/>
      <charset val="238"/>
      <scheme val="minor"/>
    </font>
    <font>
      <b/>
      <sz val="14"/>
      <color rgb="FF000000"/>
      <name val="Calibri"/>
      <family val="2"/>
      <charset val="238"/>
      <scheme val="minor"/>
    </font>
    <font>
      <sz val="14"/>
      <name val="Calibri"/>
      <family val="2"/>
      <charset val="238"/>
      <scheme val="minor"/>
    </font>
    <font>
      <b/>
      <sz val="12"/>
      <color rgb="FF000000"/>
      <name val="Calibri"/>
      <family val="2"/>
      <charset val="238"/>
      <scheme val="minor"/>
    </font>
    <font>
      <i/>
      <sz val="11"/>
      <name val="Calibri"/>
      <family val="2"/>
      <charset val="238"/>
      <scheme val="minor"/>
    </font>
    <font>
      <b/>
      <sz val="11"/>
      <color rgb="FF000000"/>
      <name val="Calibri"/>
      <family val="2"/>
      <charset val="238"/>
      <scheme val="minor"/>
    </font>
    <font>
      <sz val="11"/>
      <color theme="1"/>
      <name val="Calibri"/>
      <family val="2"/>
      <charset val="238"/>
    </font>
    <font>
      <b/>
      <sz val="12"/>
      <color rgb="FF000000"/>
      <name val="Calibri"/>
      <family val="2"/>
      <charset val="238"/>
    </font>
    <font>
      <sz val="12"/>
      <color theme="1"/>
      <name val="Calibri"/>
      <family val="2"/>
      <charset val="238"/>
    </font>
    <font>
      <i/>
      <sz val="11"/>
      <name val="Calibri"/>
      <family val="2"/>
      <charset val="238"/>
    </font>
    <font>
      <b/>
      <sz val="11"/>
      <color rgb="FF000000"/>
      <name val="Calibri"/>
      <family val="2"/>
      <charset val="238"/>
    </font>
    <font>
      <b/>
      <sz val="11"/>
      <name val="Arial"/>
      <family val="2"/>
    </font>
    <font>
      <b/>
      <sz val="9"/>
      <name val="Arial"/>
      <family val="2"/>
    </font>
    <font>
      <sz val="9"/>
      <name val="Arial"/>
      <family val="2"/>
    </font>
    <font>
      <sz val="8"/>
      <name val="Arial"/>
      <family val="2"/>
    </font>
    <font>
      <b/>
      <sz val="10"/>
      <name val="Arial"/>
      <family val="2"/>
    </font>
    <font>
      <b/>
      <sz val="10"/>
      <name val="Arial"/>
      <family val="2"/>
      <charset val="238"/>
    </font>
    <font>
      <b/>
      <i/>
      <sz val="9"/>
      <name val="Arial"/>
      <family val="2"/>
      <charset val="238"/>
    </font>
    <font>
      <i/>
      <sz val="9"/>
      <name val="Arial"/>
      <family val="2"/>
    </font>
    <font>
      <b/>
      <sz val="8"/>
      <name val="Arial"/>
      <family val="2"/>
      <charset val="238"/>
    </font>
    <font>
      <sz val="10"/>
      <name val="Arial"/>
      <family val="2"/>
      <charset val="238"/>
    </font>
    <font>
      <b/>
      <i/>
      <sz val="10"/>
      <name val="Arial"/>
      <family val="2"/>
      <charset val="238"/>
    </font>
    <font>
      <i/>
      <sz val="11"/>
      <color rgb="FF000000"/>
      <name val="Calibri"/>
      <family val="2"/>
      <charset val="238"/>
      <scheme val="minor"/>
    </font>
    <font>
      <sz val="11"/>
      <color rgb="FF000000"/>
      <name val="Calibri"/>
      <family val="2"/>
      <charset val="238"/>
      <scheme val="minor"/>
    </font>
    <font>
      <b/>
      <i/>
      <sz val="11"/>
      <color rgb="FF000000"/>
      <name val="Calibri"/>
      <family val="2"/>
      <charset val="238"/>
      <scheme val="minor"/>
    </font>
    <font>
      <b/>
      <i/>
      <sz val="11"/>
      <name val="Calibri"/>
      <family val="2"/>
      <charset val="238"/>
      <scheme val="minor"/>
    </font>
    <font>
      <b/>
      <sz val="11"/>
      <color rgb="FFFF0000"/>
      <name val="Calibri"/>
      <family val="2"/>
      <charset val="238"/>
      <scheme val="minor"/>
    </font>
    <font>
      <vertAlign val="superscript"/>
      <sz val="11"/>
      <color rgb="FF000000"/>
      <name val="Calibri"/>
      <family val="2"/>
      <charset val="238"/>
      <scheme val="minor"/>
    </font>
    <font>
      <b/>
      <i/>
      <sz val="11"/>
      <color rgb="FFFF0000"/>
      <name val="Calibri"/>
      <family val="2"/>
      <charset val="238"/>
      <scheme val="minor"/>
    </font>
    <font>
      <i/>
      <sz val="11"/>
      <color rgb="FFFF0000"/>
      <name val="Calibri"/>
      <family val="2"/>
      <charset val="238"/>
      <scheme val="minor"/>
    </font>
    <font>
      <i/>
      <sz val="9"/>
      <name val="Arial"/>
      <family val="2"/>
      <charset val="238"/>
    </font>
    <font>
      <sz val="10"/>
      <color theme="1"/>
      <name val="Calibri"/>
      <family val="2"/>
      <charset val="238"/>
      <scheme val="minor"/>
    </font>
    <font>
      <b/>
      <sz val="10"/>
      <color rgb="FFFF0000"/>
      <name val="Arial"/>
      <family val="2"/>
      <charset val="238"/>
    </font>
    <font>
      <i/>
      <vertAlign val="superscript"/>
      <sz val="11"/>
      <color rgb="FF000000"/>
      <name val="Calibri"/>
      <family val="2"/>
      <charset val="238"/>
      <scheme val="minor"/>
    </font>
    <font>
      <b/>
      <sz val="14"/>
      <name val="Calibri"/>
      <family val="2"/>
      <charset val="238"/>
    </font>
    <font>
      <sz val="14"/>
      <name val="Calibri"/>
      <family val="2"/>
      <charset val="238"/>
    </font>
    <font>
      <b/>
      <sz val="10"/>
      <name val="Calibri"/>
      <family val="2"/>
      <charset val="238"/>
      <scheme val="minor"/>
    </font>
    <font>
      <sz val="10"/>
      <name val="Calibri"/>
      <family val="2"/>
      <charset val="238"/>
      <scheme val="minor"/>
    </font>
  </fonts>
  <fills count="10">
    <fill>
      <patternFill patternType="none"/>
    </fill>
    <fill>
      <patternFill patternType="gray125"/>
    </fill>
    <fill>
      <patternFill patternType="solid">
        <fgColor theme="0" tint="-0.14999847407452621"/>
        <bgColor indexed="64"/>
      </patternFill>
    </fill>
    <fill>
      <patternFill patternType="solid">
        <fgColor rgb="FFEEEEEE"/>
        <bgColor indexed="64"/>
      </patternFill>
    </fill>
    <fill>
      <patternFill patternType="solid">
        <fgColor rgb="FFF2F2F2"/>
        <bgColor indexed="64"/>
      </patternFill>
    </fill>
    <fill>
      <patternFill patternType="solid">
        <fgColor rgb="FFFFFFFF"/>
        <bgColor indexed="64"/>
      </patternFill>
    </fill>
    <fill>
      <patternFill patternType="solid">
        <fgColor theme="0" tint="-4.9989318521683403E-2"/>
        <bgColor indexed="64"/>
      </patternFill>
    </fill>
    <fill>
      <patternFill patternType="solid">
        <fgColor indexed="26"/>
        <bgColor indexed="64"/>
      </patternFill>
    </fill>
    <fill>
      <patternFill patternType="solid">
        <fgColor indexed="44"/>
        <bgColor indexed="64"/>
      </patternFill>
    </fill>
    <fill>
      <patternFill patternType="solid">
        <fgColor rgb="FFE6E6E6"/>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style="medium">
        <color indexed="64"/>
      </right>
      <top/>
      <bottom style="medium">
        <color indexed="64"/>
      </bottom>
      <diagonal/>
    </border>
  </borders>
  <cellStyleXfs count="1">
    <xf numFmtId="0" fontId="0" fillId="0" borderId="0"/>
  </cellStyleXfs>
  <cellXfs count="360">
    <xf numFmtId="0" fontId="0" fillId="0" borderId="0" xfId="0"/>
    <xf numFmtId="0" fontId="4" fillId="0" borderId="0" xfId="0" applyFont="1" applyAlignment="1">
      <alignment vertical="center"/>
    </xf>
    <xf numFmtId="0" fontId="0" fillId="0" borderId="1" xfId="0" applyBorder="1"/>
    <xf numFmtId="0" fontId="0" fillId="0" borderId="0" xfId="0" applyBorder="1"/>
    <xf numFmtId="3" fontId="0" fillId="0" borderId="0" xfId="0" applyNumberFormat="1" applyBorder="1"/>
    <xf numFmtId="0" fontId="2" fillId="0" borderId="0" xfId="0" applyFont="1"/>
    <xf numFmtId="0" fontId="0" fillId="0" borderId="1" xfId="0" applyBorder="1" applyAlignment="1">
      <alignment horizontal="center"/>
    </xf>
    <xf numFmtId="0" fontId="0" fillId="2" borderId="1" xfId="0" applyFill="1" applyBorder="1"/>
    <xf numFmtId="0" fontId="2" fillId="2" borderId="1" xfId="0" applyFont="1" applyFill="1" applyBorder="1"/>
    <xf numFmtId="0" fontId="9" fillId="0" borderId="0" xfId="0" applyFont="1"/>
    <xf numFmtId="0" fontId="0" fillId="0" borderId="0" xfId="0" applyFont="1"/>
    <xf numFmtId="0" fontId="12" fillId="3" borderId="1" xfId="0" applyFont="1" applyFill="1" applyBorder="1" applyAlignment="1">
      <alignment vertical="center" wrapText="1"/>
    </xf>
    <xf numFmtId="0" fontId="12" fillId="4" borderId="1" xfId="0" applyFont="1" applyFill="1" applyBorder="1" applyAlignment="1">
      <alignment vertical="center" wrapText="1"/>
    </xf>
    <xf numFmtId="0" fontId="12" fillId="5" borderId="1" xfId="0" applyFont="1" applyFill="1" applyBorder="1" applyAlignment="1">
      <alignment vertical="center" wrapText="1"/>
    </xf>
    <xf numFmtId="0" fontId="12" fillId="5" borderId="1" xfId="0" applyFont="1" applyFill="1" applyBorder="1" applyAlignment="1">
      <alignment horizontal="center" vertical="center" wrapText="1"/>
    </xf>
    <xf numFmtId="0" fontId="14" fillId="3" borderId="1" xfId="0" applyFont="1" applyFill="1" applyBorder="1" applyAlignment="1">
      <alignment vertical="center" wrapText="1"/>
    </xf>
    <xf numFmtId="0" fontId="14" fillId="4" borderId="1" xfId="0" applyFont="1" applyFill="1" applyBorder="1" applyAlignment="1">
      <alignment vertical="center" wrapText="1"/>
    </xf>
    <xf numFmtId="0" fontId="14" fillId="5" borderId="1" xfId="0" applyFont="1" applyFill="1" applyBorder="1" applyAlignment="1">
      <alignment vertical="center" wrapText="1"/>
    </xf>
    <xf numFmtId="0" fontId="14" fillId="5" borderId="1" xfId="0" applyFont="1" applyFill="1" applyBorder="1" applyAlignment="1">
      <alignment horizontal="center" vertical="center" wrapText="1"/>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6" fillId="0" borderId="0" xfId="0" applyFont="1"/>
    <xf numFmtId="0" fontId="12" fillId="0" borderId="0" xfId="0" applyFont="1" applyAlignment="1">
      <alignment vertical="center"/>
    </xf>
    <xf numFmtId="0" fontId="19" fillId="0" borderId="0" xfId="0" applyFont="1" applyAlignment="1">
      <alignment vertical="center"/>
    </xf>
    <xf numFmtId="0" fontId="18"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20" fillId="0" borderId="0" xfId="0" applyFont="1" applyAlignment="1">
      <alignment vertical="center"/>
    </xf>
    <xf numFmtId="0" fontId="24" fillId="0" borderId="0" xfId="0" applyFont="1" applyAlignment="1">
      <alignment vertical="center"/>
    </xf>
    <xf numFmtId="0" fontId="15" fillId="3" borderId="1" xfId="0" applyFont="1" applyFill="1" applyBorder="1" applyAlignment="1">
      <alignment vertical="center" wrapText="1"/>
    </xf>
    <xf numFmtId="0" fontId="15" fillId="4" borderId="1" xfId="0" applyFont="1" applyFill="1" applyBorder="1" applyAlignment="1">
      <alignment vertical="center" wrapText="1"/>
    </xf>
    <xf numFmtId="0" fontId="15" fillId="5" borderId="1" xfId="0" applyFont="1" applyFill="1" applyBorder="1" applyAlignment="1">
      <alignment vertical="center" wrapText="1"/>
    </xf>
    <xf numFmtId="0" fontId="15" fillId="5" borderId="1" xfId="0" applyFont="1" applyFill="1" applyBorder="1" applyAlignment="1">
      <alignment horizontal="center" vertical="center" wrapText="1"/>
    </xf>
    <xf numFmtId="0" fontId="16" fillId="3" borderId="1" xfId="0" applyFont="1" applyFill="1" applyBorder="1" applyAlignment="1">
      <alignment vertical="center" wrapText="1"/>
    </xf>
    <xf numFmtId="0" fontId="16" fillId="3" borderId="1" xfId="0" applyFont="1" applyFill="1" applyBorder="1" applyAlignment="1">
      <alignment vertical="center" wrapText="1"/>
    </xf>
    <xf numFmtId="0" fontId="16" fillId="4" borderId="1" xfId="0" applyFont="1" applyFill="1" applyBorder="1" applyAlignment="1">
      <alignment vertical="center" wrapText="1"/>
    </xf>
    <xf numFmtId="0" fontId="16" fillId="5" borderId="1" xfId="0" applyFont="1" applyFill="1" applyBorder="1" applyAlignment="1">
      <alignment vertical="center" wrapText="1"/>
    </xf>
    <xf numFmtId="0" fontId="16" fillId="5" borderId="1" xfId="0" applyFont="1" applyFill="1" applyBorder="1" applyAlignment="1">
      <alignment horizontal="center" vertical="center" wrapText="1"/>
    </xf>
    <xf numFmtId="0" fontId="2" fillId="6" borderId="1" xfId="0" applyFont="1" applyFill="1" applyBorder="1"/>
    <xf numFmtId="0" fontId="26" fillId="0" borderId="0" xfId="0" applyFont="1" applyAlignment="1">
      <alignment vertical="center"/>
    </xf>
    <xf numFmtId="0" fontId="25" fillId="0" borderId="0" xfId="0" applyFont="1" applyAlignment="1">
      <alignment vertical="center"/>
    </xf>
    <xf numFmtId="0" fontId="16" fillId="5" borderId="0" xfId="0" applyFont="1" applyFill="1" applyBorder="1" applyAlignment="1">
      <alignment vertical="center" wrapText="1"/>
    </xf>
    <xf numFmtId="0" fontId="16" fillId="5" borderId="0" xfId="0" applyFont="1" applyFill="1" applyBorder="1" applyAlignment="1">
      <alignment horizontal="center" vertical="center" wrapText="1"/>
    </xf>
    <xf numFmtId="0" fontId="0" fillId="0" borderId="0" xfId="0" applyBorder="1" applyAlignment="1">
      <alignment horizontal="center"/>
    </xf>
    <xf numFmtId="3" fontId="0" fillId="0" borderId="0" xfId="0" applyNumberFormat="1" applyBorder="1" applyAlignment="1">
      <alignment horizontal="center"/>
    </xf>
    <xf numFmtId="0" fontId="27" fillId="0" borderId="0" xfId="0" applyFont="1"/>
    <xf numFmtId="0" fontId="28" fillId="0" borderId="0" xfId="0" applyFont="1" applyAlignment="1">
      <alignment vertical="center"/>
    </xf>
    <xf numFmtId="0" fontId="29" fillId="0" borderId="0" xfId="0" applyFont="1"/>
    <xf numFmtId="0" fontId="14" fillId="0" borderId="0" xfId="0" applyFont="1" applyAlignment="1">
      <alignment vertical="center"/>
    </xf>
    <xf numFmtId="0" fontId="31" fillId="0" borderId="0" xfId="0" applyFont="1" applyAlignment="1">
      <alignment vertical="center"/>
    </xf>
    <xf numFmtId="0" fontId="30" fillId="0" borderId="0" xfId="0" applyFont="1" applyAlignment="1">
      <alignment vertical="center"/>
    </xf>
    <xf numFmtId="0" fontId="14" fillId="5" borderId="0" xfId="0" applyFont="1" applyFill="1" applyBorder="1" applyAlignment="1">
      <alignment vertical="center" wrapText="1"/>
    </xf>
    <xf numFmtId="0" fontId="14" fillId="5" borderId="0" xfId="0" applyFont="1" applyFill="1" applyBorder="1" applyAlignment="1">
      <alignment horizontal="center" vertical="center" wrapText="1"/>
    </xf>
    <xf numFmtId="0" fontId="1" fillId="0" borderId="0" xfId="0" applyFont="1" applyAlignment="1">
      <alignment vertical="center"/>
    </xf>
    <xf numFmtId="3" fontId="16" fillId="5" borderId="1" xfId="0" applyNumberFormat="1" applyFont="1" applyFill="1" applyBorder="1" applyAlignment="1">
      <alignment horizontal="center" vertical="center" wrapText="1"/>
    </xf>
    <xf numFmtId="0" fontId="7" fillId="0" borderId="0" xfId="0" applyFont="1"/>
    <xf numFmtId="0" fontId="0" fillId="0" borderId="0" xfId="0" applyFont="1" applyAlignment="1">
      <alignment vertical="center" wrapText="1"/>
    </xf>
    <xf numFmtId="0" fontId="16" fillId="3" borderId="1" xfId="0" applyFont="1" applyFill="1" applyBorder="1" applyAlignment="1">
      <alignment horizontal="center" vertical="center" wrapText="1"/>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16" fillId="5" borderId="1" xfId="0" applyFont="1" applyFill="1" applyBorder="1" applyAlignment="1">
      <alignment vertical="center" wrapText="1"/>
    </xf>
    <xf numFmtId="0" fontId="16" fillId="3" borderId="1" xfId="0" applyFont="1" applyFill="1" applyBorder="1" applyAlignment="1">
      <alignment vertical="center" wrapText="1"/>
    </xf>
    <xf numFmtId="0" fontId="34" fillId="7" borderId="7" xfId="0" applyFont="1" applyFill="1" applyBorder="1" applyAlignment="1">
      <alignment vertical="center" wrapText="1"/>
    </xf>
    <xf numFmtId="0" fontId="34" fillId="7" borderId="12" xfId="0" applyFont="1" applyFill="1" applyBorder="1" applyAlignment="1">
      <alignment vertical="center" wrapText="1"/>
    </xf>
    <xf numFmtId="0" fontId="34" fillId="7" borderId="12" xfId="0" applyFont="1" applyFill="1" applyBorder="1" applyAlignment="1">
      <alignment horizontal="center" vertical="center" wrapText="1"/>
    </xf>
    <xf numFmtId="0" fontId="35" fillId="8" borderId="13" xfId="0" applyFont="1" applyFill="1" applyBorder="1" applyAlignment="1">
      <alignment horizontal="center"/>
    </xf>
    <xf numFmtId="0" fontId="36" fillId="8" borderId="14" xfId="0" applyFont="1" applyFill="1" applyBorder="1"/>
    <xf numFmtId="3" fontId="36" fillId="8" borderId="13" xfId="0" applyNumberFormat="1" applyFont="1" applyFill="1" applyBorder="1" applyAlignment="1">
      <alignment horizontal="right"/>
    </xf>
    <xf numFmtId="4" fontId="36" fillId="8" borderId="13" xfId="0" applyNumberFormat="1" applyFont="1" applyFill="1" applyBorder="1" applyAlignment="1">
      <alignment horizontal="right"/>
    </xf>
    <xf numFmtId="0" fontId="37" fillId="0" borderId="7" xfId="0" applyFont="1" applyBorder="1" applyAlignment="1">
      <alignment horizontal="center"/>
    </xf>
    <xf numFmtId="0" fontId="37" fillId="0" borderId="16" xfId="0" applyFont="1" applyBorder="1"/>
    <xf numFmtId="3" fontId="37" fillId="0" borderId="7" xfId="0" applyNumberFormat="1" applyFont="1" applyBorder="1" applyAlignment="1">
      <alignment horizontal="right"/>
    </xf>
    <xf numFmtId="3" fontId="37" fillId="0" borderId="12" xfId="0" applyNumberFormat="1" applyFont="1" applyBorder="1" applyAlignment="1">
      <alignment horizontal="right"/>
    </xf>
    <xf numFmtId="4" fontId="37" fillId="0" borderId="7" xfId="0" applyNumberFormat="1" applyFont="1" applyBorder="1" applyAlignment="1">
      <alignment horizontal="right"/>
    </xf>
    <xf numFmtId="4" fontId="37" fillId="0" borderId="12" xfId="0" applyNumberFormat="1" applyFont="1" applyBorder="1" applyAlignment="1">
      <alignment horizontal="right"/>
    </xf>
    <xf numFmtId="0" fontId="35" fillId="0" borderId="10" xfId="0" applyFont="1" applyBorder="1" applyAlignment="1">
      <alignment horizontal="center"/>
    </xf>
    <xf numFmtId="0" fontId="38" fillId="0" borderId="17" xfId="0" applyFont="1" applyBorder="1"/>
    <xf numFmtId="3" fontId="0" fillId="0" borderId="10" xfId="0" applyNumberFormat="1" applyBorder="1" applyAlignment="1">
      <alignment horizontal="right"/>
    </xf>
    <xf numFmtId="3" fontId="0" fillId="0" borderId="18" xfId="0" applyNumberFormat="1" applyBorder="1" applyAlignment="1">
      <alignment horizontal="right"/>
    </xf>
    <xf numFmtId="4" fontId="0" fillId="0" borderId="18" xfId="0" applyNumberFormat="1" applyBorder="1" applyAlignment="1">
      <alignment horizontal="right"/>
    </xf>
    <xf numFmtId="0" fontId="35" fillId="0" borderId="13" xfId="0" applyFont="1" applyBorder="1" applyAlignment="1">
      <alignment horizontal="center"/>
    </xf>
    <xf numFmtId="0" fontId="38" fillId="0" borderId="14" xfId="0" applyFont="1" applyBorder="1"/>
    <xf numFmtId="3" fontId="0" fillId="0" borderId="13" xfId="0" applyNumberFormat="1" applyBorder="1" applyAlignment="1">
      <alignment horizontal="right"/>
    </xf>
    <xf numFmtId="3" fontId="0" fillId="0" borderId="15" xfId="0" applyNumberFormat="1" applyBorder="1" applyAlignment="1">
      <alignment horizontal="right"/>
    </xf>
    <xf numFmtId="4" fontId="0" fillId="0" borderId="15" xfId="0" applyNumberFormat="1" applyBorder="1" applyAlignment="1">
      <alignment horizontal="right"/>
    </xf>
    <xf numFmtId="3" fontId="0" fillId="0" borderId="19" xfId="0" applyNumberFormat="1" applyBorder="1" applyAlignment="1">
      <alignment horizontal="right"/>
    </xf>
    <xf numFmtId="3" fontId="0" fillId="0" borderId="20" xfId="0" applyNumberFormat="1" applyBorder="1" applyAlignment="1">
      <alignment horizontal="right"/>
    </xf>
    <xf numFmtId="4" fontId="0" fillId="0" borderId="20" xfId="0" applyNumberFormat="1" applyBorder="1" applyAlignment="1">
      <alignment horizontal="right"/>
    </xf>
    <xf numFmtId="4" fontId="0" fillId="0" borderId="10" xfId="0" applyNumberFormat="1" applyBorder="1" applyAlignment="1">
      <alignment horizontal="right"/>
    </xf>
    <xf numFmtId="0" fontId="39" fillId="0" borderId="14" xfId="0" applyFont="1" applyBorder="1"/>
    <xf numFmtId="0" fontId="40" fillId="0" borderId="13" xfId="0" applyFont="1" applyBorder="1" applyAlignment="1">
      <alignment horizontal="center"/>
    </xf>
    <xf numFmtId="3" fontId="37" fillId="0" borderId="13" xfId="0" applyNumberFormat="1" applyFont="1" applyBorder="1" applyAlignment="1">
      <alignment horizontal="right"/>
    </xf>
    <xf numFmtId="3" fontId="37" fillId="0" borderId="15" xfId="0" applyNumberFormat="1" applyFont="1" applyBorder="1" applyAlignment="1">
      <alignment horizontal="right"/>
    </xf>
    <xf numFmtId="4" fontId="37" fillId="0" borderId="15" xfId="0" applyNumberFormat="1" applyFont="1" applyBorder="1" applyAlignment="1">
      <alignment horizontal="right"/>
    </xf>
    <xf numFmtId="3" fontId="37" fillId="0" borderId="23" xfId="0" applyNumberFormat="1" applyFont="1" applyBorder="1" applyAlignment="1">
      <alignment horizontal="right"/>
    </xf>
    <xf numFmtId="4" fontId="37" fillId="0" borderId="23" xfId="0" applyNumberFormat="1" applyFont="1" applyBorder="1" applyAlignment="1">
      <alignment horizontal="right"/>
    </xf>
    <xf numFmtId="3" fontId="37" fillId="0" borderId="20" xfId="0" applyNumberFormat="1" applyFont="1" applyBorder="1" applyAlignment="1">
      <alignment horizontal="right"/>
    </xf>
    <xf numFmtId="4" fontId="37" fillId="0" borderId="20" xfId="0" applyNumberFormat="1" applyFont="1" applyBorder="1" applyAlignment="1">
      <alignment horizontal="right"/>
    </xf>
    <xf numFmtId="3" fontId="41" fillId="0" borderId="20" xfId="0" applyNumberFormat="1" applyFont="1" applyBorder="1" applyAlignment="1">
      <alignment horizontal="right"/>
    </xf>
    <xf numFmtId="4" fontId="41" fillId="0" borderId="20" xfId="0" applyNumberFormat="1" applyFont="1" applyBorder="1" applyAlignment="1">
      <alignment horizontal="right"/>
    </xf>
    <xf numFmtId="0" fontId="38" fillId="0" borderId="24" xfId="0" applyFont="1" applyBorder="1"/>
    <xf numFmtId="0" fontId="38" fillId="0" borderId="25" xfId="0" applyFont="1" applyBorder="1"/>
    <xf numFmtId="0" fontId="42" fillId="0" borderId="16" xfId="0" applyFont="1" applyBorder="1"/>
    <xf numFmtId="0" fontId="38" fillId="0" borderId="26" xfId="0" applyFont="1" applyBorder="1"/>
    <xf numFmtId="0" fontId="37" fillId="0" borderId="27" xfId="0" applyFont="1" applyBorder="1"/>
    <xf numFmtId="0" fontId="35" fillId="0" borderId="28" xfId="0" applyFont="1" applyBorder="1" applyAlignment="1">
      <alignment horizontal="center"/>
    </xf>
    <xf numFmtId="3" fontId="37" fillId="0" borderId="28" xfId="0" applyNumberFormat="1" applyFont="1" applyBorder="1" applyAlignment="1">
      <alignment horizontal="right"/>
    </xf>
    <xf numFmtId="4" fontId="37" fillId="0" borderId="28" xfId="0" applyNumberFormat="1" applyFont="1" applyBorder="1" applyAlignment="1">
      <alignment horizontal="right"/>
    </xf>
    <xf numFmtId="0" fontId="35" fillId="0" borderId="19" xfId="0" applyFont="1" applyBorder="1" applyAlignment="1">
      <alignment horizontal="center"/>
    </xf>
    <xf numFmtId="0" fontId="39" fillId="0" borderId="30" xfId="0" applyFont="1" applyBorder="1"/>
    <xf numFmtId="0" fontId="39" fillId="0" borderId="2" xfId="0" applyFont="1" applyBorder="1"/>
    <xf numFmtId="0" fontId="38" fillId="0" borderId="31" xfId="0" applyFont="1" applyBorder="1"/>
    <xf numFmtId="3" fontId="37" fillId="0" borderId="19" xfId="0" applyNumberFormat="1" applyFont="1" applyBorder="1" applyAlignment="1">
      <alignment horizontal="right"/>
    </xf>
    <xf numFmtId="4" fontId="37" fillId="0" borderId="19" xfId="0" applyNumberFormat="1" applyFont="1" applyBorder="1" applyAlignment="1">
      <alignment horizontal="right"/>
    </xf>
    <xf numFmtId="0" fontId="39" fillId="0" borderId="25" xfId="0" applyFont="1" applyBorder="1"/>
    <xf numFmtId="3" fontId="37" fillId="0" borderId="32" xfId="0" applyNumberFormat="1" applyFont="1" applyBorder="1" applyAlignment="1">
      <alignment horizontal="right"/>
    </xf>
    <xf numFmtId="0" fontId="35" fillId="0" borderId="32" xfId="0" applyFont="1" applyBorder="1" applyAlignment="1">
      <alignment horizontal="center"/>
    </xf>
    <xf numFmtId="0" fontId="38" fillId="0" borderId="33" xfId="0" applyFont="1" applyBorder="1"/>
    <xf numFmtId="3" fontId="37" fillId="0" borderId="34" xfId="0" applyNumberFormat="1" applyFont="1" applyBorder="1" applyAlignment="1">
      <alignment horizontal="right"/>
    </xf>
    <xf numFmtId="4" fontId="37" fillId="0" borderId="34" xfId="0" applyNumberFormat="1" applyFont="1" applyBorder="1" applyAlignment="1">
      <alignment horizontal="right"/>
    </xf>
    <xf numFmtId="0" fontId="43" fillId="0" borderId="0" xfId="0" applyFont="1" applyAlignment="1">
      <alignment vertical="center"/>
    </xf>
    <xf numFmtId="0" fontId="45" fillId="0" borderId="0" xfId="0" applyFont="1" applyAlignment="1">
      <alignment vertical="center"/>
    </xf>
    <xf numFmtId="0" fontId="44" fillId="0" borderId="0" xfId="0" applyFont="1" applyAlignment="1">
      <alignment vertical="center"/>
    </xf>
    <xf numFmtId="0" fontId="46" fillId="0" borderId="0" xfId="0" applyFont="1" applyAlignment="1">
      <alignment vertical="center"/>
    </xf>
    <xf numFmtId="0" fontId="47" fillId="0" borderId="0" xfId="0" applyFont="1" applyAlignment="1">
      <alignment vertical="center"/>
    </xf>
    <xf numFmtId="0" fontId="17" fillId="9" borderId="1" xfId="0" applyFont="1" applyFill="1" applyBorder="1" applyAlignment="1">
      <alignment horizontal="justify" vertical="center" wrapText="1"/>
    </xf>
    <xf numFmtId="0" fontId="16" fillId="9" borderId="1" xfId="0" applyFont="1" applyFill="1" applyBorder="1" applyAlignment="1">
      <alignment vertical="center" wrapText="1"/>
    </xf>
    <xf numFmtId="0" fontId="17" fillId="5" borderId="1" xfId="0" applyFont="1" applyFill="1" applyBorder="1" applyAlignment="1">
      <alignment horizontal="justify" vertical="center" wrapText="1"/>
    </xf>
    <xf numFmtId="0" fontId="44" fillId="5" borderId="0" xfId="0" applyFont="1" applyFill="1" applyBorder="1" applyAlignment="1">
      <alignment horizontal="center" vertical="center" wrapText="1"/>
    </xf>
    <xf numFmtId="0" fontId="44" fillId="5" borderId="1" xfId="0" applyFont="1" applyFill="1" applyBorder="1" applyAlignment="1">
      <alignment horizontal="center" vertical="center" wrapText="1"/>
    </xf>
    <xf numFmtId="0" fontId="0" fillId="0" borderId="1" xfId="0" applyFont="1" applyBorder="1"/>
    <xf numFmtId="0" fontId="0" fillId="0" borderId="1" xfId="0" applyFont="1" applyBorder="1" applyAlignment="1">
      <alignment horizontal="center"/>
    </xf>
    <xf numFmtId="0" fontId="26" fillId="9" borderId="1" xfId="0" applyFont="1" applyFill="1" applyBorder="1" applyAlignment="1">
      <alignment horizontal="justify" vertical="center" wrapText="1"/>
    </xf>
    <xf numFmtId="0" fontId="26" fillId="5" borderId="1" xfId="0" applyFont="1" applyFill="1" applyBorder="1" applyAlignment="1">
      <alignment horizontal="justify" vertical="center" wrapText="1"/>
    </xf>
    <xf numFmtId="0" fontId="43" fillId="0" borderId="0" xfId="0" applyFont="1" applyAlignment="1">
      <alignment horizontal="justify" vertical="center"/>
    </xf>
    <xf numFmtId="0" fontId="49" fillId="0" borderId="0" xfId="0" applyFont="1" applyAlignment="1">
      <alignment horizontal="justify" vertical="center"/>
    </xf>
    <xf numFmtId="9" fontId="16" fillId="5" borderId="1" xfId="0" applyNumberFormat="1" applyFont="1" applyFill="1" applyBorder="1" applyAlignment="1">
      <alignment horizontal="center" vertical="center" wrapText="1"/>
    </xf>
    <xf numFmtId="0" fontId="16" fillId="0" borderId="0" xfId="0" applyFont="1" applyAlignment="1">
      <alignment horizontal="left" vertical="center" indent="5"/>
    </xf>
    <xf numFmtId="0" fontId="45" fillId="0" borderId="0" xfId="0" applyFont="1" applyAlignment="1">
      <alignment horizontal="justify" vertical="center"/>
    </xf>
    <xf numFmtId="0" fontId="50" fillId="0" borderId="0" xfId="0" applyFont="1" applyAlignment="1">
      <alignment horizontal="justify" vertical="center"/>
    </xf>
    <xf numFmtId="0" fontId="26" fillId="5" borderId="0" xfId="0" applyFont="1" applyFill="1" applyBorder="1" applyAlignment="1">
      <alignment horizontal="justify" vertical="center" wrapText="1"/>
    </xf>
    <xf numFmtId="0" fontId="34" fillId="7" borderId="7" xfId="0" applyFont="1" applyFill="1" applyBorder="1" applyAlignment="1">
      <alignment horizontal="center" vertical="center" wrapText="1"/>
    </xf>
    <xf numFmtId="0" fontId="34" fillId="7" borderId="9" xfId="0" applyFont="1" applyFill="1" applyBorder="1" applyAlignment="1">
      <alignment horizontal="center" vertical="center" wrapText="1"/>
    </xf>
    <xf numFmtId="3" fontId="36" fillId="8" borderId="10" xfId="0" applyNumberFormat="1" applyFont="1" applyFill="1" applyBorder="1" applyAlignment="1">
      <alignment horizontal="right"/>
    </xf>
    <xf numFmtId="3" fontId="36" fillId="8" borderId="21" xfId="0" applyNumberFormat="1" applyFont="1" applyFill="1" applyBorder="1" applyAlignment="1">
      <alignment horizontal="right"/>
    </xf>
    <xf numFmtId="3" fontId="36" fillId="8" borderId="11" xfId="0" applyNumberFormat="1" applyFont="1" applyFill="1" applyBorder="1" applyAlignment="1">
      <alignment horizontal="right"/>
    </xf>
    <xf numFmtId="3" fontId="37" fillId="0" borderId="9" xfId="0" applyNumberFormat="1" applyFont="1" applyBorder="1" applyAlignment="1">
      <alignment horizontal="right"/>
    </xf>
    <xf numFmtId="3" fontId="0" fillId="0" borderId="11" xfId="0" applyNumberFormat="1" applyBorder="1" applyAlignment="1">
      <alignment horizontal="right"/>
    </xf>
    <xf numFmtId="3" fontId="0" fillId="0" borderId="38" xfId="0" applyNumberFormat="1" applyBorder="1" applyAlignment="1">
      <alignment horizontal="right"/>
    </xf>
    <xf numFmtId="3" fontId="0" fillId="0" borderId="28" xfId="0" applyNumberFormat="1" applyBorder="1" applyAlignment="1">
      <alignment horizontal="right"/>
    </xf>
    <xf numFmtId="3" fontId="0" fillId="0" borderId="23" xfId="0" applyNumberFormat="1" applyBorder="1" applyAlignment="1">
      <alignment horizontal="right"/>
    </xf>
    <xf numFmtId="3" fontId="0" fillId="0" borderId="40" xfId="0" applyNumberFormat="1" applyBorder="1" applyAlignment="1">
      <alignment horizontal="right"/>
    </xf>
    <xf numFmtId="3" fontId="37" fillId="0" borderId="10" xfId="0" applyNumberFormat="1" applyFont="1" applyBorder="1" applyAlignment="1">
      <alignment horizontal="right"/>
    </xf>
    <xf numFmtId="3" fontId="37" fillId="0" borderId="18" xfId="0" applyNumberFormat="1" applyFont="1" applyBorder="1" applyAlignment="1">
      <alignment horizontal="right"/>
    </xf>
    <xf numFmtId="3" fontId="37" fillId="0" borderId="11" xfId="0" applyNumberFormat="1" applyFont="1" applyBorder="1" applyAlignment="1">
      <alignment horizontal="right"/>
    </xf>
    <xf numFmtId="3" fontId="37" fillId="0" borderId="38" xfId="0" applyNumberFormat="1" applyFont="1" applyBorder="1" applyAlignment="1">
      <alignment horizontal="right"/>
    </xf>
    <xf numFmtId="3" fontId="37" fillId="0" borderId="40" xfId="0" applyNumberFormat="1" applyFont="1" applyBorder="1" applyAlignment="1">
      <alignment horizontal="right"/>
    </xf>
    <xf numFmtId="0" fontId="51" fillId="0" borderId="41" xfId="0" applyFont="1" applyBorder="1"/>
    <xf numFmtId="3" fontId="41" fillId="0" borderId="42" xfId="0" applyNumberFormat="1" applyFont="1" applyBorder="1" applyAlignment="1">
      <alignment horizontal="right"/>
    </xf>
    <xf numFmtId="3" fontId="41" fillId="0" borderId="43" xfId="0" applyNumberFormat="1" applyFont="1" applyBorder="1" applyAlignment="1">
      <alignment horizontal="right"/>
    </xf>
    <xf numFmtId="3" fontId="41" fillId="0" borderId="44" xfId="0" applyNumberFormat="1" applyFont="1" applyBorder="1" applyAlignment="1">
      <alignment horizontal="right"/>
    </xf>
    <xf numFmtId="3" fontId="37" fillId="0" borderId="45" xfId="0" applyNumberFormat="1" applyFont="1" applyBorder="1" applyAlignment="1">
      <alignment horizontal="right"/>
    </xf>
    <xf numFmtId="3" fontId="37" fillId="0" borderId="46" xfId="0" applyNumberFormat="1" applyFont="1" applyBorder="1" applyAlignment="1">
      <alignment horizontal="right"/>
    </xf>
    <xf numFmtId="3" fontId="37" fillId="0" borderId="22" xfId="0" applyNumberFormat="1" applyFont="1" applyBorder="1" applyAlignment="1">
      <alignment horizontal="right"/>
    </xf>
    <xf numFmtId="3" fontId="37" fillId="0" borderId="47" xfId="0" applyNumberFormat="1" applyFont="1" applyBorder="1" applyAlignment="1">
      <alignment horizontal="right"/>
    </xf>
    <xf numFmtId="3" fontId="41" fillId="0" borderId="19" xfId="0" applyNumberFormat="1" applyFont="1" applyBorder="1" applyAlignment="1">
      <alignment horizontal="right"/>
    </xf>
    <xf numFmtId="3" fontId="41" fillId="0" borderId="45" xfId="0" applyNumberFormat="1" applyFont="1" applyBorder="1" applyAlignment="1">
      <alignment horizontal="right"/>
    </xf>
    <xf numFmtId="0" fontId="51" fillId="0" borderId="25" xfId="0" applyFont="1" applyBorder="1"/>
    <xf numFmtId="3" fontId="0" fillId="0" borderId="45" xfId="0" applyNumberFormat="1" applyBorder="1" applyAlignment="1">
      <alignment horizontal="right"/>
    </xf>
    <xf numFmtId="0" fontId="39" fillId="0" borderId="30" xfId="0" applyFont="1" applyBorder="1" applyAlignment="1">
      <alignment vertical="center" wrapText="1"/>
    </xf>
    <xf numFmtId="0" fontId="39" fillId="0" borderId="2" xfId="0" applyFont="1" applyBorder="1" applyAlignment="1">
      <alignment vertical="center" wrapText="1"/>
    </xf>
    <xf numFmtId="0" fontId="51" fillId="0" borderId="14" xfId="0" applyFont="1" applyBorder="1"/>
    <xf numFmtId="0" fontId="51" fillId="0" borderId="26" xfId="0" applyFont="1" applyBorder="1"/>
    <xf numFmtId="3" fontId="0" fillId="0" borderId="46" xfId="0" applyNumberFormat="1" applyBorder="1" applyAlignment="1">
      <alignment horizontal="right"/>
    </xf>
    <xf numFmtId="3" fontId="0" fillId="0" borderId="22" xfId="0" applyNumberFormat="1" applyBorder="1" applyAlignment="1">
      <alignment horizontal="right"/>
    </xf>
    <xf numFmtId="3" fontId="0" fillId="0" borderId="47" xfId="0" applyNumberFormat="1" applyBorder="1" applyAlignment="1">
      <alignment horizontal="right"/>
    </xf>
    <xf numFmtId="0" fontId="42" fillId="0" borderId="12" xfId="0" applyFont="1" applyBorder="1"/>
    <xf numFmtId="3" fontId="37" fillId="0" borderId="42" xfId="0" applyNumberFormat="1" applyFont="1" applyBorder="1" applyAlignment="1">
      <alignment horizontal="right"/>
    </xf>
    <xf numFmtId="3" fontId="37" fillId="0" borderId="43" xfId="0" applyNumberFormat="1" applyFont="1" applyBorder="1" applyAlignment="1">
      <alignment horizontal="right"/>
    </xf>
    <xf numFmtId="3" fontId="37" fillId="0" borderId="44" xfId="0" applyNumberFormat="1" applyFont="1" applyBorder="1" applyAlignment="1">
      <alignment horizontal="right"/>
    </xf>
    <xf numFmtId="0" fontId="38" fillId="0" borderId="2" xfId="0" applyFont="1" applyBorder="1"/>
    <xf numFmtId="0" fontId="39" fillId="0" borderId="31" xfId="0" applyFont="1" applyBorder="1"/>
    <xf numFmtId="3" fontId="0" fillId="0" borderId="1" xfId="0" applyNumberFormat="1" applyBorder="1"/>
    <xf numFmtId="3" fontId="0" fillId="0" borderId="48" xfId="0" applyNumberFormat="1" applyBorder="1"/>
    <xf numFmtId="3" fontId="0" fillId="0" borderId="51" xfId="0" applyNumberFormat="1" applyBorder="1"/>
    <xf numFmtId="3" fontId="2" fillId="0" borderId="52" xfId="0" applyNumberFormat="1" applyFont="1" applyBorder="1"/>
    <xf numFmtId="3" fontId="2" fillId="0" borderId="16" xfId="0" applyNumberFormat="1" applyFont="1" applyBorder="1"/>
    <xf numFmtId="3" fontId="2" fillId="0" borderId="50" xfId="0" applyNumberFormat="1" applyFont="1" applyBorder="1"/>
    <xf numFmtId="3" fontId="2" fillId="0" borderId="26" xfId="0" applyNumberFormat="1" applyFont="1" applyBorder="1"/>
    <xf numFmtId="3" fontId="2" fillId="0" borderId="1" xfId="0" applyNumberFormat="1" applyFont="1" applyBorder="1"/>
    <xf numFmtId="3" fontId="2" fillId="0" borderId="48" xfId="0" applyNumberFormat="1" applyFont="1" applyBorder="1"/>
    <xf numFmtId="3" fontId="2" fillId="0" borderId="53" xfId="0" applyNumberFormat="1" applyFont="1" applyBorder="1"/>
    <xf numFmtId="3" fontId="2" fillId="0" borderId="54" xfId="0" applyNumberFormat="1" applyFont="1" applyBorder="1"/>
    <xf numFmtId="3" fontId="2" fillId="0" borderId="51" xfId="0" applyNumberFormat="1" applyFont="1" applyBorder="1"/>
    <xf numFmtId="3" fontId="53" fillId="0" borderId="12" xfId="0" applyNumberFormat="1" applyFont="1" applyBorder="1" applyAlignment="1">
      <alignment horizontal="right"/>
    </xf>
    <xf numFmtId="3" fontId="37" fillId="0" borderId="21" xfId="0" applyNumberFormat="1" applyFont="1" applyBorder="1" applyAlignment="1">
      <alignment horizontal="right"/>
    </xf>
    <xf numFmtId="3" fontId="2" fillId="0" borderId="15" xfId="0" applyNumberFormat="1" applyFont="1" applyBorder="1" applyAlignment="1">
      <alignment horizontal="right"/>
    </xf>
    <xf numFmtId="3" fontId="2" fillId="0" borderId="22" xfId="0" applyNumberFormat="1" applyFont="1" applyBorder="1" applyAlignment="1">
      <alignment horizontal="right"/>
    </xf>
    <xf numFmtId="3" fontId="2" fillId="0" borderId="13" xfId="0" applyNumberFormat="1" applyFont="1" applyBorder="1" applyAlignment="1">
      <alignment horizontal="right"/>
    </xf>
    <xf numFmtId="4" fontId="2" fillId="0" borderId="15" xfId="0" applyNumberFormat="1" applyFont="1" applyBorder="1" applyAlignment="1">
      <alignment horizontal="right"/>
    </xf>
    <xf numFmtId="0" fontId="37" fillId="0" borderId="28" xfId="0" applyFont="1" applyBorder="1" applyAlignment="1">
      <alignment horizontal="center"/>
    </xf>
    <xf numFmtId="0" fontId="37" fillId="0" borderId="19" xfId="0" applyFont="1" applyBorder="1" applyAlignment="1">
      <alignment horizontal="center"/>
    </xf>
    <xf numFmtId="0" fontId="37" fillId="0" borderId="46" xfId="0" applyFont="1" applyBorder="1" applyAlignment="1">
      <alignment horizontal="center"/>
    </xf>
    <xf numFmtId="4" fontId="37" fillId="0" borderId="22" xfId="0" applyNumberFormat="1" applyFont="1" applyBorder="1" applyAlignment="1">
      <alignment horizontal="right"/>
    </xf>
    <xf numFmtId="0" fontId="38" fillId="0" borderId="29" xfId="0" applyFont="1" applyBorder="1" applyAlignment="1">
      <alignment vertical="center" wrapText="1"/>
    </xf>
    <xf numFmtId="0" fontId="51" fillId="0" borderId="31" xfId="0" applyFont="1" applyBorder="1" applyAlignment="1">
      <alignment vertical="center" wrapText="1"/>
    </xf>
    <xf numFmtId="0" fontId="38" fillId="0" borderId="2" xfId="0" applyFont="1" applyBorder="1" applyAlignment="1">
      <alignment vertical="center" wrapText="1"/>
    </xf>
    <xf numFmtId="0" fontId="38" fillId="0" borderId="55" xfId="0" applyFont="1" applyBorder="1" applyAlignment="1">
      <alignment vertical="center" wrapText="1"/>
    </xf>
    <xf numFmtId="3" fontId="42" fillId="0" borderId="23" xfId="0" applyNumberFormat="1" applyFont="1" applyBorder="1" applyAlignment="1">
      <alignment horizontal="right"/>
    </xf>
    <xf numFmtId="3" fontId="41" fillId="0" borderId="22" xfId="0" applyNumberFormat="1" applyFont="1" applyBorder="1" applyAlignment="1">
      <alignment horizontal="right"/>
    </xf>
    <xf numFmtId="4" fontId="0" fillId="0" borderId="23" xfId="0" applyNumberFormat="1" applyBorder="1" applyAlignment="1">
      <alignment horizontal="right"/>
    </xf>
    <xf numFmtId="3" fontId="2" fillId="0" borderId="23" xfId="0" applyNumberFormat="1" applyFont="1" applyBorder="1" applyAlignment="1">
      <alignment horizontal="right"/>
    </xf>
    <xf numFmtId="0" fontId="51" fillId="0" borderId="2" xfId="0" applyFont="1" applyBorder="1" applyAlignment="1">
      <alignment vertical="center" wrapText="1"/>
    </xf>
    <xf numFmtId="3" fontId="2" fillId="0" borderId="18" xfId="0" applyNumberFormat="1" applyFont="1" applyBorder="1" applyAlignment="1">
      <alignment horizontal="right"/>
    </xf>
    <xf numFmtId="0" fontId="38" fillId="0" borderId="56" xfId="0" applyFont="1" applyBorder="1" applyAlignment="1">
      <alignment vertical="center" wrapText="1"/>
    </xf>
    <xf numFmtId="0" fontId="38" fillId="0" borderId="30" xfId="0" applyFont="1" applyBorder="1" applyAlignment="1">
      <alignment vertical="center" wrapText="1"/>
    </xf>
    <xf numFmtId="0" fontId="35" fillId="0" borderId="46" xfId="0" applyFont="1" applyBorder="1" applyAlignment="1">
      <alignment horizontal="center"/>
    </xf>
    <xf numFmtId="4" fontId="0" fillId="0" borderId="46" xfId="0" applyNumberFormat="1" applyBorder="1" applyAlignment="1">
      <alignment horizontal="right"/>
    </xf>
    <xf numFmtId="4" fontId="0" fillId="0" borderId="13" xfId="0" applyNumberFormat="1" applyBorder="1" applyAlignment="1">
      <alignment horizontal="right"/>
    </xf>
    <xf numFmtId="3" fontId="2" fillId="0" borderId="20" xfId="0" applyNumberFormat="1" applyFont="1" applyBorder="1" applyAlignment="1">
      <alignment horizontal="right"/>
    </xf>
    <xf numFmtId="3" fontId="36" fillId="8" borderId="15" xfId="0" applyNumberFormat="1" applyFont="1" applyFill="1" applyBorder="1" applyAlignment="1">
      <alignment horizontal="right"/>
    </xf>
    <xf numFmtId="3" fontId="0" fillId="0" borderId="0" xfId="0" applyNumberFormat="1"/>
    <xf numFmtId="0" fontId="38" fillId="0" borderId="24" xfId="0" applyFont="1" applyBorder="1" applyAlignment="1">
      <alignment vertical="center" wrapText="1"/>
    </xf>
    <xf numFmtId="0" fontId="38" fillId="0" borderId="25" xfId="0" applyFont="1" applyBorder="1" applyAlignment="1">
      <alignment vertical="center" wrapText="1"/>
    </xf>
    <xf numFmtId="0" fontId="39" fillId="0" borderId="14" xfId="0" applyFont="1" applyBorder="1" applyAlignment="1">
      <alignment vertical="center" wrapText="1"/>
    </xf>
    <xf numFmtId="0" fontId="39" fillId="0" borderId="25" xfId="0" applyFont="1" applyBorder="1" applyAlignment="1">
      <alignment vertical="center" wrapText="1"/>
    </xf>
    <xf numFmtId="0" fontId="38" fillId="0" borderId="41" xfId="0" applyFont="1" applyBorder="1" applyAlignment="1">
      <alignment vertical="center" wrapText="1"/>
    </xf>
    <xf numFmtId="0" fontId="38" fillId="0" borderId="57" xfId="0" applyFont="1" applyBorder="1" applyAlignment="1">
      <alignment vertical="center" wrapText="1"/>
    </xf>
    <xf numFmtId="3" fontId="0" fillId="0" borderId="1" xfId="0" applyNumberFormat="1" applyBorder="1" applyAlignment="1">
      <alignment horizontal="center"/>
    </xf>
    <xf numFmtId="0" fontId="1" fillId="5" borderId="1" xfId="0" applyFont="1" applyFill="1" applyBorder="1" applyAlignment="1">
      <alignment horizontal="center" vertical="center" wrapText="1"/>
    </xf>
    <xf numFmtId="0" fontId="14" fillId="3" borderId="1" xfId="0" applyFont="1" applyFill="1" applyBorder="1" applyAlignment="1">
      <alignment vertical="center" wrapText="1"/>
    </xf>
    <xf numFmtId="0" fontId="14" fillId="5" borderId="1" xfId="0" applyFont="1" applyFill="1" applyBorder="1" applyAlignment="1">
      <alignment vertical="center" wrapText="1"/>
    </xf>
    <xf numFmtId="0" fontId="25" fillId="0" borderId="0" xfId="0" applyFont="1" applyAlignment="1">
      <alignment horizontal="left" vertical="center" wrapText="1"/>
    </xf>
    <xf numFmtId="0" fontId="16" fillId="5" borderId="1" xfId="0" applyFont="1" applyFill="1" applyBorder="1" applyAlignment="1">
      <alignment vertical="center" wrapText="1"/>
    </xf>
    <xf numFmtId="0" fontId="16" fillId="3" borderId="1" xfId="0" applyFont="1" applyFill="1" applyBorder="1" applyAlignment="1">
      <alignment vertical="center" wrapText="1"/>
    </xf>
    <xf numFmtId="0" fontId="55" fillId="0" borderId="0" xfId="0" applyFont="1" applyAlignment="1">
      <alignment vertical="center"/>
    </xf>
    <xf numFmtId="0" fontId="56" fillId="0" borderId="0" xfId="0" applyFont="1"/>
    <xf numFmtId="0" fontId="14" fillId="0" borderId="0" xfId="0" applyFont="1"/>
    <xf numFmtId="0" fontId="17" fillId="6" borderId="1" xfId="0" applyFont="1" applyFill="1" applyBorder="1"/>
    <xf numFmtId="0" fontId="17" fillId="6" borderId="1" xfId="0" applyFont="1" applyFill="1" applyBorder="1" applyAlignment="1">
      <alignment horizontal="center"/>
    </xf>
    <xf numFmtId="0" fontId="57" fillId="6" borderId="1" xfId="0" applyFont="1" applyFill="1" applyBorder="1" applyAlignment="1">
      <alignment horizontal="center"/>
    </xf>
    <xf numFmtId="0" fontId="16" fillId="0" borderId="1" xfId="0" applyFont="1" applyBorder="1"/>
    <xf numFmtId="0" fontId="16" fillId="0" borderId="1" xfId="0" applyFont="1" applyBorder="1" applyAlignment="1">
      <alignment horizontal="center"/>
    </xf>
    <xf numFmtId="0" fontId="13" fillId="0" borderId="0" xfId="0" applyFont="1" applyAlignment="1">
      <alignment vertical="center"/>
    </xf>
    <xf numFmtId="0" fontId="13" fillId="6" borderId="1" xfId="0" applyFont="1" applyFill="1" applyBorder="1"/>
    <xf numFmtId="0" fontId="14" fillId="0" borderId="0" xfId="0" applyFont="1" applyAlignment="1">
      <alignment vertical="center" wrapText="1"/>
    </xf>
    <xf numFmtId="0" fontId="14" fillId="0" borderId="1" xfId="0" applyFont="1" applyBorder="1"/>
    <xf numFmtId="0" fontId="14" fillId="0" borderId="0" xfId="0" applyFont="1" applyBorder="1"/>
    <xf numFmtId="0" fontId="14" fillId="0" borderId="0" xfId="0" applyFont="1" applyBorder="1" applyAlignment="1">
      <alignment horizontal="center"/>
    </xf>
    <xf numFmtId="3" fontId="14" fillId="0" borderId="0" xfId="0" applyNumberFormat="1" applyFont="1" applyBorder="1" applyAlignment="1">
      <alignment horizontal="center"/>
    </xf>
    <xf numFmtId="0" fontId="16" fillId="0" borderId="0" xfId="0" applyFont="1"/>
    <xf numFmtId="0" fontId="58" fillId="0" borderId="0" xfId="0" applyFont="1"/>
    <xf numFmtId="0" fontId="25" fillId="0" borderId="0" xfId="0" applyFont="1" applyAlignment="1">
      <alignment horizontal="justify" vertical="center"/>
    </xf>
    <xf numFmtId="3" fontId="14" fillId="5" borderId="1" xfId="0" applyNumberFormat="1" applyFont="1" applyFill="1" applyBorder="1" applyAlignment="1">
      <alignment horizontal="center" vertical="center" wrapText="1"/>
    </xf>
    <xf numFmtId="0" fontId="27" fillId="0" borderId="0" xfId="0" applyFont="1" applyBorder="1"/>
    <xf numFmtId="3" fontId="0" fillId="0" borderId="1" xfId="0" applyNumberFormat="1" applyFont="1" applyBorder="1" applyAlignment="1">
      <alignment horizontal="center"/>
    </xf>
    <xf numFmtId="3" fontId="16" fillId="0" borderId="1" xfId="0" applyNumberFormat="1" applyFont="1" applyBorder="1" applyAlignment="1">
      <alignment horizontal="center"/>
    </xf>
    <xf numFmtId="3" fontId="52" fillId="0" borderId="1" xfId="0" applyNumberFormat="1" applyFont="1" applyBorder="1" applyAlignment="1">
      <alignment horizontal="center"/>
    </xf>
    <xf numFmtId="0" fontId="0" fillId="0" borderId="0" xfId="0" applyFont="1" applyBorder="1"/>
    <xf numFmtId="3" fontId="0" fillId="0" borderId="0" xfId="0" applyNumberFormat="1" applyFont="1" applyBorder="1" applyAlignment="1">
      <alignment horizontal="center"/>
    </xf>
    <xf numFmtId="3" fontId="52" fillId="0" borderId="0" xfId="0" applyNumberFormat="1" applyFont="1" applyBorder="1" applyAlignment="1">
      <alignment horizontal="center"/>
    </xf>
    <xf numFmtId="3" fontId="2" fillId="0" borderId="38" xfId="0" applyNumberFormat="1" applyFont="1" applyBorder="1" applyAlignment="1">
      <alignment horizontal="right"/>
    </xf>
    <xf numFmtId="3" fontId="36" fillId="8" borderId="35" xfId="0" applyNumberFormat="1" applyFont="1" applyFill="1" applyBorder="1" applyAlignment="1">
      <alignment horizontal="right"/>
    </xf>
    <xf numFmtId="3" fontId="2" fillId="0" borderId="41" xfId="0" applyNumberFormat="1" applyFont="1" applyBorder="1"/>
    <xf numFmtId="3" fontId="2" fillId="0" borderId="45" xfId="0" applyNumberFormat="1" applyFont="1" applyBorder="1" applyAlignment="1">
      <alignment horizontal="right"/>
    </xf>
    <xf numFmtId="3" fontId="0" fillId="0" borderId="43" xfId="0" applyNumberFormat="1" applyBorder="1" applyAlignment="1">
      <alignment horizontal="right"/>
    </xf>
    <xf numFmtId="3" fontId="41" fillId="0" borderId="15" xfId="0" applyNumberFormat="1" applyFont="1" applyBorder="1" applyAlignment="1">
      <alignment horizontal="right"/>
    </xf>
    <xf numFmtId="3" fontId="36" fillId="8" borderId="12" xfId="0" applyNumberFormat="1" applyFont="1" applyFill="1" applyBorder="1" applyAlignment="1">
      <alignment horizontal="right"/>
    </xf>
    <xf numFmtId="2" fontId="32" fillId="7" borderId="5" xfId="0" applyNumberFormat="1" applyFont="1" applyFill="1" applyBorder="1" applyAlignment="1">
      <alignment horizontal="left" vertical="center"/>
    </xf>
    <xf numFmtId="2" fontId="32" fillId="7" borderId="6" xfId="0" applyNumberFormat="1" applyFont="1" applyFill="1" applyBorder="1" applyAlignment="1">
      <alignment horizontal="left" vertical="center"/>
    </xf>
    <xf numFmtId="2" fontId="32" fillId="7" borderId="10" xfId="0" applyNumberFormat="1" applyFont="1" applyFill="1" applyBorder="1" applyAlignment="1">
      <alignment horizontal="left" vertical="center"/>
    </xf>
    <xf numFmtId="2" fontId="32" fillId="7" borderId="11" xfId="0" applyNumberFormat="1" applyFont="1" applyFill="1" applyBorder="1" applyAlignment="1">
      <alignment horizontal="left" vertical="center"/>
    </xf>
    <xf numFmtId="0" fontId="33" fillId="7" borderId="7" xfId="0" applyFont="1" applyFill="1" applyBorder="1" applyAlignment="1">
      <alignment horizontal="center" vertical="center"/>
    </xf>
    <xf numFmtId="0" fontId="33" fillId="7" borderId="8" xfId="0" applyFont="1" applyFill="1" applyBorder="1" applyAlignment="1">
      <alignment horizontal="center" vertical="center"/>
    </xf>
    <xf numFmtId="0" fontId="33" fillId="7" borderId="9" xfId="0" applyFont="1" applyFill="1" applyBorder="1" applyAlignment="1">
      <alignment horizontal="center" vertical="center"/>
    </xf>
    <xf numFmtId="0" fontId="35" fillId="0" borderId="36" xfId="0" applyFont="1" applyBorder="1" applyAlignment="1">
      <alignment horizontal="center"/>
    </xf>
    <xf numFmtId="0" fontId="35" fillId="0" borderId="37" xfId="0" applyFont="1" applyBorder="1" applyAlignment="1">
      <alignment horizontal="center"/>
    </xf>
    <xf numFmtId="0" fontId="35" fillId="0" borderId="39" xfId="0" applyFont="1" applyBorder="1" applyAlignment="1">
      <alignment horizontal="center"/>
    </xf>
    <xf numFmtId="0" fontId="37" fillId="0" borderId="36" xfId="0" applyFont="1" applyBorder="1" applyAlignment="1">
      <alignment horizontal="center"/>
    </xf>
    <xf numFmtId="0" fontId="37" fillId="0" borderId="37" xfId="0" applyFont="1" applyBorder="1" applyAlignment="1">
      <alignment horizontal="center"/>
    </xf>
    <xf numFmtId="0" fontId="37" fillId="0" borderId="39" xfId="0" applyFont="1" applyBorder="1" applyAlignment="1">
      <alignment horizontal="center"/>
    </xf>
    <xf numFmtId="0" fontId="0" fillId="0" borderId="49" xfId="0" applyBorder="1" applyAlignment="1">
      <alignment horizontal="center" vertical="center" wrapText="1"/>
    </xf>
    <xf numFmtId="0" fontId="0" fillId="0" borderId="50" xfId="0" applyBorder="1" applyAlignment="1">
      <alignment horizontal="center" vertical="center" wrapText="1"/>
    </xf>
    <xf numFmtId="2" fontId="32" fillId="7" borderId="32" xfId="0" applyNumberFormat="1" applyFont="1" applyFill="1" applyBorder="1" applyAlignment="1">
      <alignment horizontal="left" vertical="center"/>
    </xf>
    <xf numFmtId="2" fontId="32" fillId="7" borderId="35" xfId="0" applyNumberFormat="1" applyFont="1" applyFill="1" applyBorder="1" applyAlignment="1">
      <alignment horizontal="left" vertical="center"/>
    </xf>
    <xf numFmtId="0" fontId="33" fillId="7" borderId="21" xfId="0" applyFont="1" applyFill="1" applyBorder="1" applyAlignment="1">
      <alignment horizontal="center" vertical="center"/>
    </xf>
    <xf numFmtId="0" fontId="33" fillId="7" borderId="36" xfId="0" applyFont="1" applyFill="1" applyBorder="1" applyAlignment="1">
      <alignment horizontal="center" vertical="center" wrapText="1"/>
    </xf>
    <xf numFmtId="0" fontId="33" fillId="7" borderId="39" xfId="0" applyFont="1" applyFill="1" applyBorder="1" applyAlignment="1">
      <alignment horizontal="center" vertical="center" wrapText="1"/>
    </xf>
    <xf numFmtId="0" fontId="8" fillId="0" borderId="0" xfId="0" applyFont="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horizontal="left"/>
    </xf>
    <xf numFmtId="0" fontId="0" fillId="2" borderId="1" xfId="0" applyFill="1" applyBorder="1" applyAlignment="1">
      <alignment horizontal="left"/>
    </xf>
    <xf numFmtId="0" fontId="0" fillId="0" borderId="0" xfId="0" applyAlignment="1">
      <alignment horizontal="left" vertical="top" wrapText="1"/>
    </xf>
    <xf numFmtId="0" fontId="0" fillId="0" borderId="0" xfId="0" applyAlignment="1">
      <alignment horizontal="left" vertical="center" wrapText="1"/>
    </xf>
    <xf numFmtId="0" fontId="9" fillId="0" borderId="0" xfId="0" applyFont="1" applyAlignment="1">
      <alignment horizontal="left"/>
    </xf>
    <xf numFmtId="0" fontId="2" fillId="2" borderId="1" xfId="0" applyFont="1" applyFill="1" applyBorder="1" applyAlignment="1">
      <alignment horizontal="left"/>
    </xf>
    <xf numFmtId="0" fontId="0" fillId="0" borderId="0" xfId="0" applyAlignment="1">
      <alignment horizontal="left" vertical="top"/>
    </xf>
    <xf numFmtId="0" fontId="13" fillId="3" borderId="1" xfId="0" applyFont="1" applyFill="1" applyBorder="1" applyAlignment="1">
      <alignment vertical="center" wrapText="1"/>
    </xf>
    <xf numFmtId="0" fontId="14" fillId="3" borderId="1" xfId="0" applyFont="1" applyFill="1" applyBorder="1" applyAlignment="1">
      <alignment vertical="center" wrapText="1"/>
    </xf>
    <xf numFmtId="0" fontId="14" fillId="5" borderId="1" xfId="0" applyFont="1" applyFill="1" applyBorder="1" applyAlignment="1">
      <alignment vertical="center" wrapText="1"/>
    </xf>
    <xf numFmtId="0" fontId="16" fillId="5" borderId="1" xfId="0" applyFont="1" applyFill="1" applyBorder="1" applyAlignment="1">
      <alignment vertical="center" wrapText="1"/>
    </xf>
    <xf numFmtId="0" fontId="17" fillId="3" borderId="1" xfId="0" applyFont="1" applyFill="1" applyBorder="1" applyAlignment="1">
      <alignment vertical="center" wrapText="1"/>
    </xf>
    <xf numFmtId="0" fontId="16" fillId="3" borderId="1" xfId="0" applyFont="1" applyFill="1" applyBorder="1" applyAlignment="1">
      <alignment vertical="center" wrapText="1"/>
    </xf>
    <xf numFmtId="0" fontId="25" fillId="0" borderId="0" xfId="0" applyFont="1" applyAlignment="1">
      <alignment horizontal="left" vertical="center" wrapText="1"/>
    </xf>
    <xf numFmtId="0" fontId="15" fillId="0" borderId="0" xfId="0" applyFont="1" applyAlignment="1">
      <alignment horizontal="left" vertical="center" wrapText="1"/>
    </xf>
    <xf numFmtId="0" fontId="25" fillId="0" borderId="0" xfId="0" applyFont="1" applyAlignment="1">
      <alignment horizontal="left" vertical="top" wrapText="1"/>
    </xf>
    <xf numFmtId="0" fontId="21" fillId="3" borderId="1" xfId="0" applyFont="1" applyFill="1" applyBorder="1" applyAlignment="1">
      <alignment vertical="center" wrapText="1"/>
    </xf>
    <xf numFmtId="0" fontId="15" fillId="3" borderId="1" xfId="0" applyFont="1" applyFill="1" applyBorder="1" applyAlignment="1">
      <alignment vertical="center" wrapText="1"/>
    </xf>
    <xf numFmtId="0" fontId="15" fillId="5" borderId="1" xfId="0" applyFont="1" applyFill="1" applyBorder="1" applyAlignment="1">
      <alignment vertical="center" wrapText="1"/>
    </xf>
    <xf numFmtId="0" fontId="11" fillId="3" borderId="1" xfId="0" applyFont="1" applyFill="1" applyBorder="1" applyAlignment="1">
      <alignment vertical="center" wrapText="1"/>
    </xf>
    <xf numFmtId="0" fontId="12" fillId="3" borderId="1" xfId="0" applyFont="1" applyFill="1" applyBorder="1" applyAlignment="1">
      <alignment vertical="center" wrapText="1"/>
    </xf>
    <xf numFmtId="0" fontId="12" fillId="5" borderId="1" xfId="0" applyFont="1" applyFill="1" applyBorder="1" applyAlignment="1">
      <alignment vertical="center" wrapText="1"/>
    </xf>
    <xf numFmtId="0" fontId="30" fillId="0" borderId="0" xfId="0" applyFont="1" applyAlignment="1">
      <alignment horizontal="left" vertical="top" wrapText="1"/>
    </xf>
    <xf numFmtId="0" fontId="14" fillId="3" borderId="2" xfId="0" applyFont="1" applyFill="1" applyBorder="1" applyAlignment="1">
      <alignment vertical="center" wrapText="1"/>
    </xf>
    <xf numFmtId="0" fontId="14" fillId="3" borderId="3" xfId="0" applyFont="1" applyFill="1" applyBorder="1" applyAlignment="1">
      <alignment vertical="center" wrapText="1"/>
    </xf>
    <xf numFmtId="0" fontId="14" fillId="3" borderId="4" xfId="0" applyFont="1" applyFill="1" applyBorder="1" applyAlignment="1">
      <alignment vertical="center" wrapText="1"/>
    </xf>
    <xf numFmtId="0" fontId="14" fillId="5" borderId="2" xfId="0" applyFont="1" applyFill="1" applyBorder="1" applyAlignment="1">
      <alignment vertical="center" wrapText="1"/>
    </xf>
    <xf numFmtId="0" fontId="14" fillId="5" borderId="3" xfId="0" applyFont="1" applyFill="1" applyBorder="1" applyAlignment="1">
      <alignment vertical="center" wrapText="1"/>
    </xf>
    <xf numFmtId="0" fontId="14" fillId="5" borderId="4" xfId="0" applyFont="1" applyFill="1" applyBorder="1" applyAlignment="1">
      <alignment vertical="center" wrapText="1"/>
    </xf>
    <xf numFmtId="0" fontId="45" fillId="0" borderId="0" xfId="0" applyFont="1" applyAlignment="1">
      <alignment horizontal="left" vertical="center" wrapText="1"/>
    </xf>
    <xf numFmtId="0" fontId="44" fillId="9" borderId="1" xfId="0" applyFont="1" applyFill="1" applyBorder="1" applyAlignment="1">
      <alignment vertical="center" wrapText="1"/>
    </xf>
    <xf numFmtId="0" fontId="44" fillId="3" borderId="2" xfId="0" applyFont="1" applyFill="1" applyBorder="1" applyAlignment="1">
      <alignment horizontal="center" vertical="center" wrapText="1"/>
    </xf>
    <xf numFmtId="0" fontId="44" fillId="3" borderId="3" xfId="0" applyFont="1" applyFill="1" applyBorder="1" applyAlignment="1">
      <alignment horizontal="center" vertical="center" wrapText="1"/>
    </xf>
    <xf numFmtId="0" fontId="44" fillId="3" borderId="4" xfId="0" applyFont="1" applyFill="1" applyBorder="1" applyAlignment="1">
      <alignment horizontal="center" vertical="center" wrapText="1"/>
    </xf>
    <xf numFmtId="0" fontId="44" fillId="5" borderId="2" xfId="0" applyFont="1" applyFill="1" applyBorder="1" applyAlignment="1">
      <alignment horizontal="center" vertical="center" wrapText="1"/>
    </xf>
    <xf numFmtId="0" fontId="44" fillId="5" borderId="3" xfId="0" applyFont="1" applyFill="1" applyBorder="1" applyAlignment="1">
      <alignment horizontal="center" vertical="center" wrapText="1"/>
    </xf>
    <xf numFmtId="0" fontId="44" fillId="5" borderId="4" xfId="0" applyFont="1" applyFill="1" applyBorder="1" applyAlignment="1">
      <alignment horizontal="center" vertical="center" wrapText="1"/>
    </xf>
    <xf numFmtId="0" fontId="17" fillId="9" borderId="1" xfId="0" applyFont="1" applyFill="1" applyBorder="1" applyAlignment="1">
      <alignment vertical="center" wrapText="1"/>
    </xf>
    <xf numFmtId="0" fontId="44" fillId="0" borderId="0" xfId="0" applyFont="1" applyAlignment="1">
      <alignment horizontal="left" vertical="center" wrapText="1"/>
    </xf>
    <xf numFmtId="0" fontId="44" fillId="9" borderId="2" xfId="0" applyFont="1" applyFill="1" applyBorder="1" applyAlignment="1">
      <alignment horizontal="center" vertical="center" wrapText="1"/>
    </xf>
    <xf numFmtId="0" fontId="44" fillId="9" borderId="3" xfId="0" applyFont="1" applyFill="1" applyBorder="1" applyAlignment="1">
      <alignment horizontal="center" vertical="center" wrapText="1"/>
    </xf>
    <xf numFmtId="0" fontId="44" fillId="9" borderId="4" xfId="0" applyFont="1" applyFill="1" applyBorder="1" applyAlignment="1">
      <alignment horizontal="center" vertical="center" wrapText="1"/>
    </xf>
    <xf numFmtId="0" fontId="26" fillId="9" borderId="1" xfId="0" applyFont="1" applyFill="1" applyBorder="1" applyAlignment="1">
      <alignment horizontal="justify" vertical="center" wrapText="1"/>
    </xf>
    <xf numFmtId="0" fontId="43" fillId="0" borderId="0" xfId="0" applyFont="1" applyAlignment="1">
      <alignment horizontal="left" vertical="center" wrapText="1"/>
    </xf>
    <xf numFmtId="0" fontId="45" fillId="9" borderId="1" xfId="0" applyFont="1" applyFill="1" applyBorder="1" applyAlignment="1">
      <alignment vertical="center" wrapText="1"/>
    </xf>
    <xf numFmtId="0" fontId="30" fillId="0" borderId="0" xfId="0" applyFont="1" applyAlignment="1">
      <alignment horizontal="left" vertical="center" wrapText="1"/>
    </xf>
    <xf numFmtId="0" fontId="16" fillId="0" borderId="0" xfId="0" applyFont="1" applyAlignment="1">
      <alignment vertical="top" wrapText="1"/>
    </xf>
    <xf numFmtId="0" fontId="16" fillId="3" borderId="1" xfId="0" applyFont="1" applyFill="1" applyBorder="1" applyAlignment="1">
      <alignment horizontal="left" vertical="center" wrapText="1"/>
    </xf>
    <xf numFmtId="0" fontId="16" fillId="5" borderId="1" xfId="0" applyFont="1" applyFill="1" applyBorder="1" applyAlignment="1">
      <alignment horizontal="left" vertical="center" wrapText="1"/>
    </xf>
    <xf numFmtId="0" fontId="17" fillId="3" borderId="1" xfId="0" applyFont="1" applyFill="1" applyBorder="1" applyAlignment="1">
      <alignment horizontal="left" vertical="center" wrapText="1"/>
    </xf>
    <xf numFmtId="0" fontId="46" fillId="0" borderId="0" xfId="0" applyFont="1" applyAlignment="1">
      <alignment horizontal="left" vertical="center" wrapText="1"/>
    </xf>
    <xf numFmtId="0" fontId="46" fillId="9" borderId="1" xfId="0" applyFont="1" applyFill="1" applyBorder="1" applyAlignment="1">
      <alignment vertical="center" wrapText="1"/>
    </xf>
    <xf numFmtId="0" fontId="25" fillId="9" borderId="2" xfId="0" applyFont="1" applyFill="1" applyBorder="1" applyAlignment="1">
      <alignment horizontal="left" vertical="center" wrapText="1"/>
    </xf>
    <xf numFmtId="0" fontId="25" fillId="9" borderId="3" xfId="0" applyFont="1" applyFill="1" applyBorder="1" applyAlignment="1">
      <alignment horizontal="left" vertical="center" wrapText="1"/>
    </xf>
    <xf numFmtId="0" fontId="25" fillId="9" borderId="4" xfId="0" applyFont="1" applyFill="1" applyBorder="1" applyAlignment="1">
      <alignment horizontal="left" vertical="center" wrapText="1"/>
    </xf>
    <xf numFmtId="0" fontId="0" fillId="0" borderId="0" xfId="0" applyFont="1" applyAlignment="1">
      <alignment horizontal="left" vertical="center" wrapText="1"/>
    </xf>
    <xf numFmtId="0" fontId="16" fillId="0" borderId="0" xfId="0" applyFont="1" applyAlignment="1">
      <alignment horizontal="left" vertical="center" wrapText="1"/>
    </xf>
    <xf numFmtId="0" fontId="25" fillId="0" borderId="0" xfId="0" applyFont="1" applyAlignment="1">
      <alignment horizontal="center" vertical="center" wrapText="1"/>
    </xf>
    <xf numFmtId="0" fontId="44" fillId="9" borderId="2" xfId="0" applyFont="1" applyFill="1" applyBorder="1" applyAlignment="1">
      <alignment horizontal="left" vertical="center" wrapText="1"/>
    </xf>
    <xf numFmtId="0" fontId="44" fillId="9" borderId="3" xfId="0" applyFont="1" applyFill="1" applyBorder="1" applyAlignment="1">
      <alignment horizontal="left" vertical="center" wrapText="1"/>
    </xf>
    <xf numFmtId="0" fontId="44" fillId="9" borderId="4" xfId="0" applyFont="1" applyFill="1" applyBorder="1" applyAlignment="1">
      <alignment horizontal="left" vertical="center" wrapText="1"/>
    </xf>
    <xf numFmtId="0" fontId="43" fillId="9" borderId="2" xfId="0" applyFont="1" applyFill="1" applyBorder="1" applyAlignment="1">
      <alignment horizontal="left" vertical="center" wrapText="1"/>
    </xf>
    <xf numFmtId="0" fontId="43" fillId="9" borderId="3" xfId="0" applyFont="1" applyFill="1" applyBorder="1" applyAlignment="1">
      <alignment horizontal="left" vertical="center" wrapText="1"/>
    </xf>
    <xf numFmtId="0" fontId="43" fillId="9" borderId="4" xfId="0" applyFont="1" applyFill="1" applyBorder="1" applyAlignment="1">
      <alignment horizontal="left" vertical="center" wrapText="1"/>
    </xf>
    <xf numFmtId="0" fontId="16" fillId="0" borderId="1" xfId="0" applyFont="1" applyBorder="1" applyAlignment="1">
      <alignment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0"/>
  <sheetViews>
    <sheetView topLeftCell="N1" workbookViewId="0">
      <selection activeCell="M2" sqref="A1:M1048576"/>
    </sheetView>
  </sheetViews>
  <sheetFormatPr defaultRowHeight="14.4" x14ac:dyDescent="0.3"/>
  <cols>
    <col min="1" max="1" width="4.109375" hidden="1" customWidth="1"/>
    <col min="2" max="2" width="42.88671875" hidden="1" customWidth="1"/>
    <col min="3" max="3" width="15.33203125" hidden="1" customWidth="1"/>
    <col min="4" max="11" width="11.109375" hidden="1" customWidth="1"/>
    <col min="12" max="12" width="15.33203125" hidden="1" customWidth="1"/>
    <col min="13" max="13" width="17" hidden="1" customWidth="1"/>
    <col min="15" max="15" width="9.88671875" bestFit="1" customWidth="1"/>
  </cols>
  <sheetData>
    <row r="1" spans="1:18" ht="15" thickBot="1" x14ac:dyDescent="0.35">
      <c r="A1" s="269" t="s">
        <v>210</v>
      </c>
      <c r="B1" s="270"/>
      <c r="C1" s="273" t="s">
        <v>533</v>
      </c>
      <c r="D1" s="274"/>
      <c r="E1" s="274"/>
      <c r="F1" s="274"/>
      <c r="G1" s="274"/>
      <c r="H1" s="274"/>
      <c r="I1" s="274"/>
      <c r="J1" s="274"/>
      <c r="K1" s="274"/>
      <c r="L1" s="274"/>
      <c r="M1" s="275"/>
    </row>
    <row r="2" spans="1:18" ht="23.4" thickBot="1" x14ac:dyDescent="0.35">
      <c r="A2" s="271"/>
      <c r="B2" s="272"/>
      <c r="C2" s="63" t="s">
        <v>211</v>
      </c>
      <c r="D2" s="64" t="s">
        <v>212</v>
      </c>
      <c r="E2" s="64" t="s">
        <v>213</v>
      </c>
      <c r="F2" s="64" t="s">
        <v>214</v>
      </c>
      <c r="G2" s="64" t="s">
        <v>215</v>
      </c>
      <c r="H2" s="64" t="s">
        <v>216</v>
      </c>
      <c r="I2" s="64" t="s">
        <v>217</v>
      </c>
      <c r="J2" s="64" t="s">
        <v>218</v>
      </c>
      <c r="K2" s="64" t="s">
        <v>219</v>
      </c>
      <c r="L2" s="65" t="s">
        <v>534</v>
      </c>
      <c r="M2" s="65" t="s">
        <v>535</v>
      </c>
    </row>
    <row r="3" spans="1:18" ht="15" thickBot="1" x14ac:dyDescent="0.35">
      <c r="A3" s="66"/>
      <c r="B3" s="67" t="s">
        <v>220</v>
      </c>
      <c r="C3" s="68">
        <f>C4+C9+C14+C21+C32+C35+C41+C49+C50+C61+C67+C76+C82+C86</f>
        <v>12436478</v>
      </c>
      <c r="D3" s="68">
        <f t="shared" ref="D3:M3" si="0">D4+D9+D14+D21+D32+D35+D41+D49+D50+D61+D67+D76+D82+D86</f>
        <v>1893000</v>
      </c>
      <c r="E3" s="68">
        <f t="shared" si="0"/>
        <v>-809217</v>
      </c>
      <c r="F3" s="68">
        <f t="shared" si="0"/>
        <v>98415</v>
      </c>
      <c r="G3" s="68">
        <f t="shared" si="0"/>
        <v>-1057587</v>
      </c>
      <c r="H3" s="68">
        <f t="shared" si="0"/>
        <v>567256</v>
      </c>
      <c r="I3" s="68">
        <f>I4+I9+I14+I21+I32+I35+I41+I49+I50+I61+I67+I76+I82+I86</f>
        <v>240020</v>
      </c>
      <c r="J3" s="68">
        <f>J4+J9+J14+J21+J32+J35+J41+J49+J50+J61+J67+J76+J82+J86</f>
        <v>0</v>
      </c>
      <c r="K3" s="68">
        <f>K4+K9+K14+K21+K32+K35+K41+K49+K50+K61+K67+K76+K82+K86</f>
        <v>13368365</v>
      </c>
      <c r="L3" s="69">
        <f>L4+L9+L14+L21+L32+L35+L41+L49+L50+L61+L67+L76+L82+L86</f>
        <v>5975594.8500000006</v>
      </c>
      <c r="M3" s="221">
        <f t="shared" si="0"/>
        <v>11031534</v>
      </c>
      <c r="Q3" s="222"/>
      <c r="R3" s="222"/>
    </row>
    <row r="4" spans="1:18" ht="15" thickBot="1" x14ac:dyDescent="0.35">
      <c r="A4" s="70">
        <v>1</v>
      </c>
      <c r="B4" s="71" t="s">
        <v>221</v>
      </c>
      <c r="C4" s="72">
        <f t="shared" ref="C4:H4" si="1">SUM(C5:C8)</f>
        <v>441082</v>
      </c>
      <c r="D4" s="72">
        <f t="shared" si="1"/>
        <v>20000</v>
      </c>
      <c r="E4" s="72">
        <f t="shared" si="1"/>
        <v>34563</v>
      </c>
      <c r="F4" s="72">
        <f t="shared" si="1"/>
        <v>-1400</v>
      </c>
      <c r="G4" s="72">
        <f t="shared" si="1"/>
        <v>-23947</v>
      </c>
      <c r="H4" s="72">
        <f t="shared" si="1"/>
        <v>0</v>
      </c>
      <c r="I4" s="72">
        <f>SUM(I5:I8)</f>
        <v>22747</v>
      </c>
      <c r="J4" s="72">
        <f>SUM(J5:J8)</f>
        <v>0</v>
      </c>
      <c r="K4" s="73">
        <f>C4+D4+E4+F4+G4+H4+I4+J4</f>
        <v>493045</v>
      </c>
      <c r="L4" s="74">
        <f>SUM(L5:L8)</f>
        <v>246283.81</v>
      </c>
      <c r="M4" s="73">
        <f>SUM(M5:M8)</f>
        <v>505826</v>
      </c>
      <c r="O4" s="222"/>
    </row>
    <row r="5" spans="1:18" x14ac:dyDescent="0.3">
      <c r="A5" s="76"/>
      <c r="B5" s="77" t="s">
        <v>222</v>
      </c>
      <c r="C5" s="78">
        <v>142672</v>
      </c>
      <c r="D5" s="78"/>
      <c r="E5" s="78">
        <v>4563</v>
      </c>
      <c r="F5" s="78"/>
      <c r="G5" s="78"/>
      <c r="H5" s="78"/>
      <c r="I5" s="78">
        <v>-1426</v>
      </c>
      <c r="J5" s="78"/>
      <c r="K5" s="79">
        <f t="shared" ref="K5:K93" si="2">C5+D5+E5+F5+G5+H5+I5+J5</f>
        <v>145809</v>
      </c>
      <c r="L5" s="80">
        <v>75162.34</v>
      </c>
      <c r="M5" s="79">
        <v>128989</v>
      </c>
    </row>
    <row r="6" spans="1:18" x14ac:dyDescent="0.3">
      <c r="A6" s="81"/>
      <c r="B6" s="82" t="s">
        <v>223</v>
      </c>
      <c r="C6" s="83">
        <v>133712</v>
      </c>
      <c r="D6" s="83">
        <f>-8000+28000</f>
        <v>20000</v>
      </c>
      <c r="E6" s="83">
        <v>30000</v>
      </c>
      <c r="F6" s="83">
        <v>-1400</v>
      </c>
      <c r="G6" s="83">
        <f>-35947+2000+10000</f>
        <v>-23947</v>
      </c>
      <c r="H6" s="83"/>
      <c r="I6" s="83">
        <v>-1225</v>
      </c>
      <c r="J6" s="83"/>
      <c r="K6" s="84">
        <f t="shared" si="2"/>
        <v>157140</v>
      </c>
      <c r="L6" s="85">
        <f>236109.44-173122.59+27320.53</f>
        <v>90307.38</v>
      </c>
      <c r="M6" s="84">
        <v>198324</v>
      </c>
      <c r="P6" s="222"/>
    </row>
    <row r="7" spans="1:18" x14ac:dyDescent="0.3">
      <c r="A7" s="81"/>
      <c r="B7" s="82" t="s">
        <v>224</v>
      </c>
      <c r="C7" s="83">
        <v>133152</v>
      </c>
      <c r="D7" s="83"/>
      <c r="E7" s="83"/>
      <c r="F7" s="83"/>
      <c r="G7" s="83"/>
      <c r="H7" s="83"/>
      <c r="I7" s="83">
        <v>16013</v>
      </c>
      <c r="J7" s="83"/>
      <c r="K7" s="84">
        <f t="shared" si="2"/>
        <v>149165</v>
      </c>
      <c r="L7" s="85">
        <v>61472.7</v>
      </c>
      <c r="M7" s="84">
        <v>139195</v>
      </c>
    </row>
    <row r="8" spans="1:18" ht="15" thickBot="1" x14ac:dyDescent="0.35">
      <c r="A8" s="81"/>
      <c r="B8" s="82" t="s">
        <v>225</v>
      </c>
      <c r="C8" s="83">
        <v>31546</v>
      </c>
      <c r="D8" s="83"/>
      <c r="E8" s="83"/>
      <c r="F8" s="83"/>
      <c r="G8" s="83"/>
      <c r="H8" s="83"/>
      <c r="I8" s="83">
        <v>9385</v>
      </c>
      <c r="J8" s="83"/>
      <c r="K8" s="84">
        <f t="shared" si="2"/>
        <v>40931</v>
      </c>
      <c r="L8" s="85">
        <v>19341.39</v>
      </c>
      <c r="M8" s="84">
        <v>39318</v>
      </c>
    </row>
    <row r="9" spans="1:18" ht="15" thickBot="1" x14ac:dyDescent="0.35">
      <c r="A9" s="70">
        <f>A4+1</f>
        <v>2</v>
      </c>
      <c r="B9" s="71" t="s">
        <v>226</v>
      </c>
      <c r="C9" s="72">
        <f>SUM(C10:C12)</f>
        <v>55904</v>
      </c>
      <c r="D9" s="72">
        <f t="shared" ref="D9:J9" si="3">SUM(D10:D13)</f>
        <v>0</v>
      </c>
      <c r="E9" s="72">
        <f t="shared" si="3"/>
        <v>0</v>
      </c>
      <c r="F9" s="72">
        <f t="shared" si="3"/>
        <v>5452</v>
      </c>
      <c r="G9" s="72">
        <f t="shared" si="3"/>
        <v>106</v>
      </c>
      <c r="H9" s="72">
        <f t="shared" si="3"/>
        <v>0</v>
      </c>
      <c r="I9" s="72">
        <f t="shared" si="3"/>
        <v>8286</v>
      </c>
      <c r="J9" s="72">
        <f t="shared" si="3"/>
        <v>0</v>
      </c>
      <c r="K9" s="73">
        <f t="shared" si="2"/>
        <v>69748</v>
      </c>
      <c r="L9" s="75">
        <f>SUM(L10:L12)</f>
        <v>33113.57</v>
      </c>
      <c r="M9" s="73">
        <f>SUM(M10:M13)</f>
        <v>101839</v>
      </c>
    </row>
    <row r="10" spans="1:18" x14ac:dyDescent="0.3">
      <c r="A10" s="76"/>
      <c r="B10" s="205" t="s">
        <v>227</v>
      </c>
      <c r="C10" s="78">
        <v>13429</v>
      </c>
      <c r="D10" s="78"/>
      <c r="E10" s="78"/>
      <c r="F10" s="78">
        <v>4871</v>
      </c>
      <c r="G10" s="78"/>
      <c r="H10" s="78"/>
      <c r="I10" s="78">
        <v>1578</v>
      </c>
      <c r="J10" s="78"/>
      <c r="K10" s="79">
        <f t="shared" si="2"/>
        <v>19878</v>
      </c>
      <c r="L10" s="80">
        <v>11543.16</v>
      </c>
      <c r="M10" s="79">
        <v>52393</v>
      </c>
    </row>
    <row r="11" spans="1:18" x14ac:dyDescent="0.3">
      <c r="A11" s="81"/>
      <c r="B11" s="215" t="s">
        <v>495</v>
      </c>
      <c r="C11" s="83">
        <v>24175</v>
      </c>
      <c r="D11" s="83"/>
      <c r="E11" s="83"/>
      <c r="F11" s="83"/>
      <c r="G11" s="83">
        <v>106</v>
      </c>
      <c r="H11" s="83"/>
      <c r="I11" s="83">
        <v>2784</v>
      </c>
      <c r="J11" s="83"/>
      <c r="K11" s="84">
        <f t="shared" si="2"/>
        <v>27065</v>
      </c>
      <c r="L11" s="85">
        <v>21370.41</v>
      </c>
      <c r="M11" s="84">
        <v>16786</v>
      </c>
    </row>
    <row r="12" spans="1:18" x14ac:dyDescent="0.3">
      <c r="A12" s="81"/>
      <c r="B12" s="216" t="s">
        <v>496</v>
      </c>
      <c r="C12" s="86">
        <v>18300</v>
      </c>
      <c r="D12" s="86"/>
      <c r="E12" s="86"/>
      <c r="F12" s="86">
        <v>581</v>
      </c>
      <c r="G12" s="86"/>
      <c r="H12" s="86"/>
      <c r="I12" s="86">
        <v>3924</v>
      </c>
      <c r="J12" s="86"/>
      <c r="K12" s="87">
        <f t="shared" si="2"/>
        <v>22805</v>
      </c>
      <c r="L12" s="88">
        <v>200</v>
      </c>
      <c r="M12" s="87">
        <v>20715</v>
      </c>
    </row>
    <row r="13" spans="1:18" ht="15" thickBot="1" x14ac:dyDescent="0.35">
      <c r="A13" s="76"/>
      <c r="B13" s="216" t="s">
        <v>497</v>
      </c>
      <c r="C13" s="78">
        <v>0</v>
      </c>
      <c r="D13" s="78"/>
      <c r="E13" s="78"/>
      <c r="F13" s="78"/>
      <c r="G13" s="78"/>
      <c r="H13" s="78"/>
      <c r="I13" s="78"/>
      <c r="J13" s="78"/>
      <c r="K13" s="79">
        <f t="shared" si="2"/>
        <v>0</v>
      </c>
      <c r="L13" s="80"/>
      <c r="M13" s="79">
        <v>11945</v>
      </c>
    </row>
    <row r="14" spans="1:18" ht="15" thickBot="1" x14ac:dyDescent="0.35">
      <c r="A14" s="70">
        <f>A9+1</f>
        <v>3</v>
      </c>
      <c r="B14" s="71" t="s">
        <v>228</v>
      </c>
      <c r="C14" s="72">
        <f t="shared" ref="C14:H14" si="4">SUM(C15:C20)</f>
        <v>689731</v>
      </c>
      <c r="D14" s="72">
        <f t="shared" si="4"/>
        <v>0</v>
      </c>
      <c r="E14" s="72">
        <f t="shared" si="4"/>
        <v>6421</v>
      </c>
      <c r="F14" s="72">
        <f t="shared" si="4"/>
        <v>2000</v>
      </c>
      <c r="G14" s="72">
        <f t="shared" si="4"/>
        <v>23311</v>
      </c>
      <c r="H14" s="72">
        <f t="shared" si="4"/>
        <v>15355</v>
      </c>
      <c r="I14" s="72">
        <f>SUM(I15:I20)</f>
        <v>22408</v>
      </c>
      <c r="J14" s="72">
        <f>SUM(J15:J20)</f>
        <v>0</v>
      </c>
      <c r="K14" s="73">
        <f t="shared" si="2"/>
        <v>759226</v>
      </c>
      <c r="L14" s="74">
        <f>SUM(L15:L20)</f>
        <v>328115.57</v>
      </c>
      <c r="M14" s="195">
        <f>SUM(M15:M20)</f>
        <v>644941</v>
      </c>
      <c r="Q14" s="222"/>
    </row>
    <row r="15" spans="1:18" x14ac:dyDescent="0.3">
      <c r="A15" s="76"/>
      <c r="B15" s="77" t="s">
        <v>229</v>
      </c>
      <c r="C15" s="78">
        <v>17160</v>
      </c>
      <c r="D15" s="78"/>
      <c r="E15" s="78"/>
      <c r="F15" s="78"/>
      <c r="G15" s="78"/>
      <c r="H15" s="78"/>
      <c r="I15" s="78">
        <v>13585</v>
      </c>
      <c r="J15" s="78"/>
      <c r="K15" s="79">
        <f t="shared" si="2"/>
        <v>30745</v>
      </c>
      <c r="L15" s="80">
        <v>8331.09</v>
      </c>
      <c r="M15" s="79">
        <v>19423</v>
      </c>
    </row>
    <row r="16" spans="1:18" x14ac:dyDescent="0.3">
      <c r="A16" s="81"/>
      <c r="B16" s="82" t="s">
        <v>230</v>
      </c>
      <c r="C16" s="83">
        <f>186301-3597-20903</f>
        <v>161801</v>
      </c>
      <c r="D16" s="83"/>
      <c r="E16" s="83"/>
      <c r="F16" s="83"/>
      <c r="G16" s="83"/>
      <c r="H16" s="83">
        <v>15355</v>
      </c>
      <c r="I16" s="83">
        <v>10440</v>
      </c>
      <c r="J16" s="83"/>
      <c r="K16" s="84">
        <f t="shared" si="2"/>
        <v>187596</v>
      </c>
      <c r="L16" s="85">
        <v>49096.02</v>
      </c>
      <c r="M16" s="84">
        <v>83607</v>
      </c>
    </row>
    <row r="17" spans="1:13" x14ac:dyDescent="0.3">
      <c r="A17" s="81"/>
      <c r="B17" s="82" t="s">
        <v>231</v>
      </c>
      <c r="C17" s="83">
        <f>43597+20903</f>
        <v>64500</v>
      </c>
      <c r="D17" s="83"/>
      <c r="E17" s="83">
        <f>2200+4221</f>
        <v>6421</v>
      </c>
      <c r="F17" s="83"/>
      <c r="G17" s="83"/>
      <c r="H17" s="83"/>
      <c r="I17" s="83"/>
      <c r="J17" s="83"/>
      <c r="K17" s="84">
        <f t="shared" si="2"/>
        <v>70921</v>
      </c>
      <c r="L17" s="85">
        <v>2990</v>
      </c>
      <c r="M17" s="84">
        <v>119094</v>
      </c>
    </row>
    <row r="18" spans="1:13" x14ac:dyDescent="0.3">
      <c r="A18" s="81"/>
      <c r="B18" s="82" t="s">
        <v>232</v>
      </c>
      <c r="C18" s="83">
        <v>30196</v>
      </c>
      <c r="D18" s="83"/>
      <c r="E18" s="83"/>
      <c r="F18" s="83"/>
      <c r="G18" s="83"/>
      <c r="H18" s="83"/>
      <c r="I18" s="83">
        <v>2457</v>
      </c>
      <c r="J18" s="83"/>
      <c r="K18" s="84">
        <f t="shared" si="2"/>
        <v>32653</v>
      </c>
      <c r="L18" s="85">
        <v>13455.09</v>
      </c>
      <c r="M18" s="84">
        <v>25503</v>
      </c>
    </row>
    <row r="19" spans="1:13" x14ac:dyDescent="0.3">
      <c r="A19" s="81"/>
      <c r="B19" s="82" t="s">
        <v>233</v>
      </c>
      <c r="C19" s="83">
        <v>28071</v>
      </c>
      <c r="D19" s="83"/>
      <c r="E19" s="83"/>
      <c r="F19" s="83"/>
      <c r="G19" s="83"/>
      <c r="H19" s="83"/>
      <c r="I19" s="83">
        <v>4039</v>
      </c>
      <c r="J19" s="83"/>
      <c r="K19" s="84">
        <f t="shared" si="2"/>
        <v>32110</v>
      </c>
      <c r="L19" s="85">
        <v>15719.96</v>
      </c>
      <c r="M19" s="84">
        <v>35136</v>
      </c>
    </row>
    <row r="20" spans="1:13" ht="15" thickBot="1" x14ac:dyDescent="0.35">
      <c r="A20" s="81"/>
      <c r="B20" s="82" t="s">
        <v>234</v>
      </c>
      <c r="C20" s="83">
        <v>388003</v>
      </c>
      <c r="D20" s="83"/>
      <c r="E20" s="83"/>
      <c r="F20" s="83">
        <v>2000</v>
      </c>
      <c r="G20" s="83">
        <v>23311</v>
      </c>
      <c r="H20" s="83"/>
      <c r="I20" s="83">
        <v>-8113</v>
      </c>
      <c r="J20" s="83"/>
      <c r="K20" s="84">
        <f t="shared" si="2"/>
        <v>405201</v>
      </c>
      <c r="L20" s="85">
        <v>238523.41</v>
      </c>
      <c r="M20" s="84">
        <v>362178</v>
      </c>
    </row>
    <row r="21" spans="1:13" ht="15" thickBot="1" x14ac:dyDescent="0.35">
      <c r="A21" s="70">
        <f>A14+1</f>
        <v>4</v>
      </c>
      <c r="B21" s="71" t="s">
        <v>235</v>
      </c>
      <c r="C21" s="72">
        <f t="shared" ref="C21:L21" si="5">C22+C25+C26+C30+C31</f>
        <v>191055</v>
      </c>
      <c r="D21" s="72">
        <f t="shared" si="5"/>
        <v>0</v>
      </c>
      <c r="E21" s="72">
        <f t="shared" si="5"/>
        <v>0</v>
      </c>
      <c r="F21" s="72">
        <f t="shared" si="5"/>
        <v>5001</v>
      </c>
      <c r="G21" s="72">
        <f t="shared" si="5"/>
        <v>15126</v>
      </c>
      <c r="H21" s="72">
        <f t="shared" si="5"/>
        <v>0</v>
      </c>
      <c r="I21" s="72">
        <f t="shared" si="5"/>
        <v>5074</v>
      </c>
      <c r="J21" s="72">
        <f t="shared" si="5"/>
        <v>0</v>
      </c>
      <c r="K21" s="73">
        <f t="shared" si="2"/>
        <v>216256</v>
      </c>
      <c r="L21" s="74">
        <f t="shared" si="5"/>
        <v>100229.43</v>
      </c>
      <c r="M21" s="73">
        <f>M22+M25+M26+M30+M31</f>
        <v>237341</v>
      </c>
    </row>
    <row r="22" spans="1:13" x14ac:dyDescent="0.3">
      <c r="A22" s="76"/>
      <c r="B22" s="77" t="s">
        <v>236</v>
      </c>
      <c r="C22" s="78">
        <f>SUM(C23:C24)</f>
        <v>38654</v>
      </c>
      <c r="D22" s="78"/>
      <c r="E22" s="78"/>
      <c r="F22" s="78"/>
      <c r="G22" s="78">
        <f>G24+G23</f>
        <v>2501</v>
      </c>
      <c r="H22" s="78"/>
      <c r="I22" s="78">
        <f>I24+I23</f>
        <v>2926</v>
      </c>
      <c r="J22" s="78"/>
      <c r="K22" s="78">
        <f>SUM(K23:K24)</f>
        <v>44081</v>
      </c>
      <c r="L22" s="89">
        <f>SUM(L23:L24)</f>
        <v>17574.36</v>
      </c>
      <c r="M22" s="196">
        <f>SUM(M23:M24)</f>
        <v>44509</v>
      </c>
    </row>
    <row r="23" spans="1:13" x14ac:dyDescent="0.3">
      <c r="A23" s="81"/>
      <c r="B23" s="90" t="s">
        <v>237</v>
      </c>
      <c r="C23" s="83">
        <v>10980</v>
      </c>
      <c r="D23" s="83"/>
      <c r="E23" s="83"/>
      <c r="F23" s="83"/>
      <c r="G23" s="83">
        <v>1957</v>
      </c>
      <c r="H23" s="83"/>
      <c r="I23" s="83">
        <v>680</v>
      </c>
      <c r="J23" s="83"/>
      <c r="K23" s="84">
        <f t="shared" si="2"/>
        <v>13617</v>
      </c>
      <c r="L23" s="85">
        <v>5330.74</v>
      </c>
      <c r="M23" s="84">
        <v>14426</v>
      </c>
    </row>
    <row r="24" spans="1:13" x14ac:dyDescent="0.3">
      <c r="A24" s="81"/>
      <c r="B24" s="90" t="s">
        <v>238</v>
      </c>
      <c r="C24" s="83">
        <v>27674</v>
      </c>
      <c r="D24" s="83"/>
      <c r="E24" s="83"/>
      <c r="F24" s="83"/>
      <c r="G24" s="83">
        <v>544</v>
      </c>
      <c r="H24" s="83"/>
      <c r="I24" s="83">
        <v>2246</v>
      </c>
      <c r="J24" s="83"/>
      <c r="K24" s="84">
        <f t="shared" si="2"/>
        <v>30464</v>
      </c>
      <c r="L24" s="85">
        <v>12243.62</v>
      </c>
      <c r="M24" s="84">
        <v>30083</v>
      </c>
    </row>
    <row r="25" spans="1:13" x14ac:dyDescent="0.3">
      <c r="A25" s="91"/>
      <c r="B25" s="82" t="s">
        <v>239</v>
      </c>
      <c r="C25" s="92">
        <v>7000</v>
      </c>
      <c r="D25" s="92"/>
      <c r="E25" s="92"/>
      <c r="F25" s="92"/>
      <c r="G25" s="92"/>
      <c r="H25" s="92"/>
      <c r="I25" s="92"/>
      <c r="J25" s="92"/>
      <c r="K25" s="93">
        <f t="shared" si="2"/>
        <v>7000</v>
      </c>
      <c r="L25" s="94">
        <v>5306.6</v>
      </c>
      <c r="M25" s="93">
        <v>10157</v>
      </c>
    </row>
    <row r="26" spans="1:13" x14ac:dyDescent="0.3">
      <c r="A26" s="91"/>
      <c r="B26" s="82" t="s">
        <v>240</v>
      </c>
      <c r="C26" s="92">
        <f>SUM(C27:C28)</f>
        <v>46200</v>
      </c>
      <c r="D26" s="92"/>
      <c r="E26" s="92"/>
      <c r="F26" s="92"/>
      <c r="G26" s="92"/>
      <c r="H26" s="92"/>
      <c r="I26" s="92"/>
      <c r="J26" s="92"/>
      <c r="K26" s="93">
        <f t="shared" si="2"/>
        <v>46200</v>
      </c>
      <c r="L26" s="92">
        <f>SUM(L27:L28)</f>
        <v>22722.400000000001</v>
      </c>
      <c r="M26" s="93">
        <f>M27+M28+M29</f>
        <v>51996</v>
      </c>
    </row>
    <row r="27" spans="1:13" x14ac:dyDescent="0.3">
      <c r="A27" s="81"/>
      <c r="B27" s="90" t="s">
        <v>241</v>
      </c>
      <c r="C27" s="83">
        <v>8200</v>
      </c>
      <c r="D27" s="83"/>
      <c r="E27" s="83"/>
      <c r="F27" s="83"/>
      <c r="G27" s="83"/>
      <c r="H27" s="83"/>
      <c r="I27" s="83"/>
      <c r="J27" s="83"/>
      <c r="K27" s="84">
        <f t="shared" si="2"/>
        <v>8200</v>
      </c>
      <c r="L27" s="85">
        <v>3722.4</v>
      </c>
      <c r="M27" s="84">
        <v>11496</v>
      </c>
    </row>
    <row r="28" spans="1:13" x14ac:dyDescent="0.3">
      <c r="A28" s="81"/>
      <c r="B28" s="90" t="s">
        <v>242</v>
      </c>
      <c r="C28" s="83">
        <v>38000</v>
      </c>
      <c r="D28" s="83"/>
      <c r="E28" s="83"/>
      <c r="F28" s="83"/>
      <c r="G28" s="83"/>
      <c r="H28" s="83"/>
      <c r="I28" s="83"/>
      <c r="J28" s="83"/>
      <c r="K28" s="84">
        <f t="shared" si="2"/>
        <v>38000</v>
      </c>
      <c r="L28" s="85">
        <v>19000</v>
      </c>
      <c r="M28" s="84">
        <v>39750</v>
      </c>
    </row>
    <row r="29" spans="1:13" x14ac:dyDescent="0.3">
      <c r="A29" s="81"/>
      <c r="B29" s="90" t="s">
        <v>536</v>
      </c>
      <c r="C29" s="83"/>
      <c r="D29" s="83"/>
      <c r="E29" s="83"/>
      <c r="F29" s="83"/>
      <c r="G29" s="83"/>
      <c r="H29" s="83"/>
      <c r="I29" s="83"/>
      <c r="J29" s="83"/>
      <c r="K29" s="84"/>
      <c r="L29" s="85"/>
      <c r="M29" s="84">
        <v>750</v>
      </c>
    </row>
    <row r="30" spans="1:13" x14ac:dyDescent="0.3">
      <c r="A30" s="81"/>
      <c r="B30" s="82" t="s">
        <v>243</v>
      </c>
      <c r="C30" s="199">
        <v>70975</v>
      </c>
      <c r="D30" s="199"/>
      <c r="E30" s="199"/>
      <c r="F30" s="199">
        <v>5001</v>
      </c>
      <c r="G30" s="199">
        <v>10309</v>
      </c>
      <c r="H30" s="199"/>
      <c r="I30" s="199"/>
      <c r="J30" s="199"/>
      <c r="K30" s="197">
        <f t="shared" si="2"/>
        <v>86285</v>
      </c>
      <c r="L30" s="200">
        <v>39782.36</v>
      </c>
      <c r="M30" s="197">
        <v>86485</v>
      </c>
    </row>
    <row r="31" spans="1:13" ht="15" thickBot="1" x14ac:dyDescent="0.35">
      <c r="A31" s="81"/>
      <c r="B31" s="82" t="s">
        <v>244</v>
      </c>
      <c r="C31" s="199">
        <f>39143-10917</f>
        <v>28226</v>
      </c>
      <c r="D31" s="199"/>
      <c r="E31" s="199"/>
      <c r="F31" s="199"/>
      <c r="G31" s="199">
        <v>2316</v>
      </c>
      <c r="H31" s="199"/>
      <c r="I31" s="199">
        <v>2148</v>
      </c>
      <c r="J31" s="199"/>
      <c r="K31" s="197">
        <f t="shared" si="2"/>
        <v>32690</v>
      </c>
      <c r="L31" s="200">
        <v>14843.71</v>
      </c>
      <c r="M31" s="198">
        <v>44194</v>
      </c>
    </row>
    <row r="32" spans="1:13" ht="15" thickBot="1" x14ac:dyDescent="0.35">
      <c r="A32" s="70">
        <f>A21+1</f>
        <v>5</v>
      </c>
      <c r="B32" s="71" t="s">
        <v>245</v>
      </c>
      <c r="C32" s="72">
        <f t="shared" ref="C32:H32" si="6">SUM(C33:C34)</f>
        <v>191235</v>
      </c>
      <c r="D32" s="72">
        <f t="shared" si="6"/>
        <v>0</v>
      </c>
      <c r="E32" s="72">
        <f t="shared" si="6"/>
        <v>0</v>
      </c>
      <c r="F32" s="72">
        <f t="shared" si="6"/>
        <v>0</v>
      </c>
      <c r="G32" s="72">
        <f t="shared" si="6"/>
        <v>8492</v>
      </c>
      <c r="H32" s="72">
        <f t="shared" si="6"/>
        <v>0</v>
      </c>
      <c r="I32" s="72">
        <f>SUM(I33:I34)</f>
        <v>23491</v>
      </c>
      <c r="J32" s="72">
        <f>SUM(J33:J34)</f>
        <v>0</v>
      </c>
      <c r="K32" s="73">
        <f t="shared" si="2"/>
        <v>223218</v>
      </c>
      <c r="L32" s="74">
        <f>SUM(L33:L34)</f>
        <v>109060.84</v>
      </c>
      <c r="M32" s="73">
        <f>SUM(M33:M34)</f>
        <v>231277</v>
      </c>
    </row>
    <row r="33" spans="1:13" x14ac:dyDescent="0.3">
      <c r="A33" s="76"/>
      <c r="B33" s="77" t="s">
        <v>246</v>
      </c>
      <c r="C33" s="78">
        <v>176931</v>
      </c>
      <c r="D33" s="78"/>
      <c r="E33" s="78"/>
      <c r="F33" s="78"/>
      <c r="G33" s="78">
        <f>6730+1762</f>
        <v>8492</v>
      </c>
      <c r="H33" s="78"/>
      <c r="I33" s="78">
        <v>27391</v>
      </c>
      <c r="J33" s="78"/>
      <c r="K33" s="79">
        <f t="shared" si="2"/>
        <v>212814</v>
      </c>
      <c r="L33" s="80">
        <v>87255.55</v>
      </c>
      <c r="M33" s="79">
        <v>223888</v>
      </c>
    </row>
    <row r="34" spans="1:13" ht="15" thickBot="1" x14ac:dyDescent="0.35">
      <c r="A34" s="81"/>
      <c r="B34" s="82" t="s">
        <v>247</v>
      </c>
      <c r="C34" s="83">
        <v>14304</v>
      </c>
      <c r="D34" s="83"/>
      <c r="E34" s="83"/>
      <c r="F34" s="83"/>
      <c r="G34" s="83"/>
      <c r="H34" s="83"/>
      <c r="I34" s="83">
        <v>-3900</v>
      </c>
      <c r="J34" s="83"/>
      <c r="K34" s="84">
        <f t="shared" si="2"/>
        <v>10404</v>
      </c>
      <c r="L34" s="85">
        <v>21805.29</v>
      </c>
      <c r="M34" s="84">
        <v>7389</v>
      </c>
    </row>
    <row r="35" spans="1:13" ht="15" thickBot="1" x14ac:dyDescent="0.35">
      <c r="A35" s="70">
        <f>A32+1</f>
        <v>6</v>
      </c>
      <c r="B35" s="71" t="s">
        <v>248</v>
      </c>
      <c r="C35" s="72">
        <v>465856</v>
      </c>
      <c r="D35" s="72"/>
      <c r="E35" s="72"/>
      <c r="F35" s="72"/>
      <c r="G35" s="72">
        <v>95000</v>
      </c>
      <c r="H35" s="72"/>
      <c r="I35" s="72">
        <v>10844</v>
      </c>
      <c r="J35" s="72"/>
      <c r="K35" s="73">
        <f t="shared" si="2"/>
        <v>571700</v>
      </c>
      <c r="L35" s="75">
        <v>247524</v>
      </c>
      <c r="M35" s="73">
        <f>M36+M39+M40</f>
        <v>403578</v>
      </c>
    </row>
    <row r="36" spans="1:13" x14ac:dyDescent="0.3">
      <c r="A36" s="201"/>
      <c r="B36" s="205" t="s">
        <v>499</v>
      </c>
      <c r="C36" s="107"/>
      <c r="D36" s="107"/>
      <c r="E36" s="107"/>
      <c r="F36" s="107"/>
      <c r="G36" s="107"/>
      <c r="H36" s="107"/>
      <c r="I36" s="107"/>
      <c r="J36" s="107"/>
      <c r="K36" s="95"/>
      <c r="L36" s="96"/>
      <c r="M36" s="209">
        <f>M37+M38</f>
        <v>356299</v>
      </c>
    </row>
    <row r="37" spans="1:13" x14ac:dyDescent="0.3">
      <c r="A37" s="202"/>
      <c r="B37" s="206" t="s">
        <v>537</v>
      </c>
      <c r="C37" s="113"/>
      <c r="D37" s="113"/>
      <c r="E37" s="113"/>
      <c r="F37" s="113"/>
      <c r="G37" s="113"/>
      <c r="H37" s="113"/>
      <c r="I37" s="113"/>
      <c r="J37" s="113"/>
      <c r="K37" s="97"/>
      <c r="L37" s="98"/>
      <c r="M37" s="99">
        <v>233027</v>
      </c>
    </row>
    <row r="38" spans="1:13" x14ac:dyDescent="0.3">
      <c r="A38" s="202"/>
      <c r="B38" s="206" t="s">
        <v>538</v>
      </c>
      <c r="C38" s="113"/>
      <c r="D38" s="113"/>
      <c r="E38" s="113"/>
      <c r="F38" s="113"/>
      <c r="G38" s="113"/>
      <c r="H38" s="113"/>
      <c r="I38" s="113"/>
      <c r="J38" s="113"/>
      <c r="K38" s="97"/>
      <c r="L38" s="98"/>
      <c r="M38" s="99">
        <v>123272</v>
      </c>
    </row>
    <row r="39" spans="1:13" x14ac:dyDescent="0.3">
      <c r="A39" s="202"/>
      <c r="B39" s="207" t="s">
        <v>500</v>
      </c>
      <c r="C39" s="113"/>
      <c r="D39" s="113"/>
      <c r="E39" s="113"/>
      <c r="F39" s="113"/>
      <c r="G39" s="113"/>
      <c r="H39" s="113"/>
      <c r="I39" s="113"/>
      <c r="J39" s="113"/>
      <c r="K39" s="97"/>
      <c r="L39" s="98"/>
      <c r="M39" s="97">
        <v>37805</v>
      </c>
    </row>
    <row r="40" spans="1:13" ht="15" thickBot="1" x14ac:dyDescent="0.35">
      <c r="A40" s="203"/>
      <c r="B40" s="208" t="s">
        <v>501</v>
      </c>
      <c r="C40" s="163"/>
      <c r="D40" s="163"/>
      <c r="E40" s="163"/>
      <c r="F40" s="163"/>
      <c r="G40" s="163"/>
      <c r="H40" s="163"/>
      <c r="I40" s="163"/>
      <c r="J40" s="163"/>
      <c r="K40" s="164"/>
      <c r="L40" s="204"/>
      <c r="M40" s="164">
        <v>9474</v>
      </c>
    </row>
    <row r="41" spans="1:13" ht="15" thickBot="1" x14ac:dyDescent="0.35">
      <c r="A41" s="70">
        <f>A35+1</f>
        <v>7</v>
      </c>
      <c r="B41" s="71" t="s">
        <v>249</v>
      </c>
      <c r="C41" s="72">
        <v>253211</v>
      </c>
      <c r="D41" s="72">
        <v>-50000</v>
      </c>
      <c r="E41" s="72">
        <v>3000</v>
      </c>
      <c r="F41" s="72">
        <v>10844</v>
      </c>
      <c r="G41" s="72"/>
      <c r="H41" s="72"/>
      <c r="I41" s="72">
        <f>-5000+39156-50000</f>
        <v>-15844</v>
      </c>
      <c r="J41" s="72"/>
      <c r="K41" s="73">
        <f t="shared" si="2"/>
        <v>201211</v>
      </c>
      <c r="L41" s="75">
        <v>123719.3</v>
      </c>
      <c r="M41" s="73">
        <f>M42+M46</f>
        <v>392273</v>
      </c>
    </row>
    <row r="42" spans="1:13" x14ac:dyDescent="0.3">
      <c r="A42" s="201"/>
      <c r="B42" s="205" t="s">
        <v>502</v>
      </c>
      <c r="C42" s="107"/>
      <c r="D42" s="107"/>
      <c r="E42" s="107"/>
      <c r="F42" s="107"/>
      <c r="G42" s="107"/>
      <c r="H42" s="107"/>
      <c r="I42" s="107"/>
      <c r="J42" s="107"/>
      <c r="K42" s="95"/>
      <c r="L42" s="96"/>
      <c r="M42" s="95">
        <f>M43+M44+M45</f>
        <v>129153</v>
      </c>
    </row>
    <row r="43" spans="1:13" x14ac:dyDescent="0.3">
      <c r="A43" s="202"/>
      <c r="B43" s="171" t="s">
        <v>305</v>
      </c>
      <c r="C43" s="113"/>
      <c r="D43" s="113"/>
      <c r="E43" s="113"/>
      <c r="F43" s="113"/>
      <c r="G43" s="113"/>
      <c r="H43" s="113"/>
      <c r="I43" s="113"/>
      <c r="J43" s="113"/>
      <c r="K43" s="97"/>
      <c r="L43" s="98"/>
      <c r="M43" s="99">
        <v>37771</v>
      </c>
    </row>
    <row r="44" spans="1:13" x14ac:dyDescent="0.3">
      <c r="A44" s="202"/>
      <c r="B44" s="171" t="s">
        <v>309</v>
      </c>
      <c r="C44" s="113"/>
      <c r="D44" s="113"/>
      <c r="E44" s="113"/>
      <c r="F44" s="113"/>
      <c r="G44" s="113"/>
      <c r="H44" s="113"/>
      <c r="I44" s="113"/>
      <c r="J44" s="113"/>
      <c r="K44" s="97"/>
      <c r="L44" s="98"/>
      <c r="M44" s="99">
        <v>82542</v>
      </c>
    </row>
    <row r="45" spans="1:13" x14ac:dyDescent="0.3">
      <c r="A45" s="202"/>
      <c r="B45" s="171" t="s">
        <v>312</v>
      </c>
      <c r="C45" s="113"/>
      <c r="D45" s="113"/>
      <c r="E45" s="113"/>
      <c r="F45" s="113"/>
      <c r="G45" s="113"/>
      <c r="H45" s="113"/>
      <c r="I45" s="113"/>
      <c r="J45" s="113"/>
      <c r="K45" s="97"/>
      <c r="L45" s="98"/>
      <c r="M45" s="99">
        <v>8840</v>
      </c>
    </row>
    <row r="46" spans="1:13" ht="22.8" x14ac:dyDescent="0.3">
      <c r="A46" s="202"/>
      <c r="B46" s="207" t="s">
        <v>503</v>
      </c>
      <c r="C46" s="113"/>
      <c r="D46" s="113"/>
      <c r="E46" s="113"/>
      <c r="F46" s="113"/>
      <c r="G46" s="113"/>
      <c r="H46" s="113"/>
      <c r="I46" s="113"/>
      <c r="J46" s="113"/>
      <c r="K46" s="97"/>
      <c r="L46" s="98"/>
      <c r="M46" s="97">
        <f>M47+M48</f>
        <v>263120</v>
      </c>
    </row>
    <row r="47" spans="1:13" ht="22.8" x14ac:dyDescent="0.3">
      <c r="A47" s="202"/>
      <c r="B47" s="171" t="s">
        <v>317</v>
      </c>
      <c r="C47" s="113"/>
      <c r="D47" s="113"/>
      <c r="E47" s="113"/>
      <c r="F47" s="113"/>
      <c r="G47" s="113"/>
      <c r="H47" s="113"/>
      <c r="I47" s="113"/>
      <c r="J47" s="113"/>
      <c r="K47" s="97"/>
      <c r="L47" s="98"/>
      <c r="M47" s="99">
        <v>129837</v>
      </c>
    </row>
    <row r="48" spans="1:13" ht="15" thickBot="1" x14ac:dyDescent="0.35">
      <c r="A48" s="203"/>
      <c r="B48" s="171" t="s">
        <v>322</v>
      </c>
      <c r="C48" s="163"/>
      <c r="D48" s="163"/>
      <c r="E48" s="163"/>
      <c r="F48" s="163"/>
      <c r="G48" s="163"/>
      <c r="H48" s="163"/>
      <c r="I48" s="163"/>
      <c r="J48" s="163"/>
      <c r="K48" s="164"/>
      <c r="L48" s="204"/>
      <c r="M48" s="210">
        <v>133283</v>
      </c>
    </row>
    <row r="49" spans="1:13" ht="15" thickBot="1" x14ac:dyDescent="0.35">
      <c r="A49" s="70">
        <f>A41+1</f>
        <v>8</v>
      </c>
      <c r="B49" s="71" t="s">
        <v>250</v>
      </c>
      <c r="C49" s="72">
        <v>66000</v>
      </c>
      <c r="D49" s="72"/>
      <c r="E49" s="72"/>
      <c r="F49" s="72">
        <v>1000</v>
      </c>
      <c r="G49" s="72"/>
      <c r="H49" s="72"/>
      <c r="I49" s="72">
        <v>-1000</v>
      </c>
      <c r="J49" s="72"/>
      <c r="K49" s="73">
        <f t="shared" si="2"/>
        <v>66000</v>
      </c>
      <c r="L49" s="75">
        <v>42600.58</v>
      </c>
      <c r="M49" s="73">
        <v>64225</v>
      </c>
    </row>
    <row r="50" spans="1:13" ht="15" thickBot="1" x14ac:dyDescent="0.35">
      <c r="A50" s="70">
        <f>A49+1</f>
        <v>9</v>
      </c>
      <c r="B50" s="71" t="s">
        <v>251</v>
      </c>
      <c r="C50" s="72">
        <f>C51+C52+C53+C54+C57+C58+C59+C60</f>
        <v>4983691</v>
      </c>
      <c r="D50" s="72">
        <f>D51+D52+D53+D54+D57+D58+D59+D60</f>
        <v>0</v>
      </c>
      <c r="E50" s="72">
        <f t="shared" ref="E50:H50" si="7">E51+E52+E53+E54+E57+E58+E59+E60</f>
        <v>0</v>
      </c>
      <c r="F50" s="72">
        <f t="shared" si="7"/>
        <v>77626</v>
      </c>
      <c r="G50" s="72">
        <f t="shared" si="7"/>
        <v>62507</v>
      </c>
      <c r="H50" s="72">
        <f t="shared" si="7"/>
        <v>48000</v>
      </c>
      <c r="I50" s="72">
        <f>I51+I52+I53+I54+I57+I58+I59+I60</f>
        <v>38914</v>
      </c>
      <c r="J50" s="72">
        <f>J51+J52+J53+J54+J57+J58+J59+J60</f>
        <v>0</v>
      </c>
      <c r="K50" s="73">
        <f>K51+K52+K53+K54+K57+K58+K59+K60</f>
        <v>5210738</v>
      </c>
      <c r="L50" s="74">
        <f>L51+L52+L53+L54+L57+L58+L59+L60</f>
        <v>2611176.44</v>
      </c>
      <c r="M50" s="73">
        <f>M51+M52+M53+M54+M57+M58+M59+M60</f>
        <v>5480973</v>
      </c>
    </row>
    <row r="51" spans="1:13" x14ac:dyDescent="0.3">
      <c r="A51" s="76"/>
      <c r="B51" s="77" t="s">
        <v>252</v>
      </c>
      <c r="C51" s="95">
        <v>1007601</v>
      </c>
      <c r="D51" s="95"/>
      <c r="E51" s="95"/>
      <c r="F51" s="95"/>
      <c r="G51" s="95">
        <v>50000</v>
      </c>
      <c r="H51" s="95">
        <v>48000</v>
      </c>
      <c r="I51" s="95">
        <f>-2000+45642</f>
        <v>43642</v>
      </c>
      <c r="J51" s="95"/>
      <c r="K51" s="95">
        <f>48000+1101243</f>
        <v>1149243</v>
      </c>
      <c r="L51" s="96">
        <f>527225+13183+40000</f>
        <v>580408</v>
      </c>
      <c r="M51" s="95">
        <v>1195873</v>
      </c>
    </row>
    <row r="52" spans="1:13" x14ac:dyDescent="0.3">
      <c r="A52" s="81"/>
      <c r="B52" s="82" t="s">
        <v>253</v>
      </c>
      <c r="C52" s="97">
        <v>2374727</v>
      </c>
      <c r="D52" s="97"/>
      <c r="E52" s="97"/>
      <c r="F52" s="97">
        <v>28662</v>
      </c>
      <c r="G52" s="97"/>
      <c r="H52" s="97"/>
      <c r="I52" s="97">
        <v>7502</v>
      </c>
      <c r="J52" s="97"/>
      <c r="K52" s="97">
        <v>2410891</v>
      </c>
      <c r="L52" s="98">
        <v>1185859.6000000001</v>
      </c>
      <c r="M52" s="97">
        <v>2507929</v>
      </c>
    </row>
    <row r="53" spans="1:13" x14ac:dyDescent="0.3">
      <c r="A53" s="81"/>
      <c r="B53" s="82" t="s">
        <v>254</v>
      </c>
      <c r="C53" s="97">
        <v>611084</v>
      </c>
      <c r="D53" s="97"/>
      <c r="E53" s="97"/>
      <c r="F53" s="97"/>
      <c r="G53" s="97"/>
      <c r="H53" s="97"/>
      <c r="I53" s="97"/>
      <c r="J53" s="97"/>
      <c r="K53" s="97">
        <v>611084</v>
      </c>
      <c r="L53" s="98">
        <v>326210</v>
      </c>
      <c r="M53" s="97">
        <v>674173</v>
      </c>
    </row>
    <row r="54" spans="1:13" x14ac:dyDescent="0.3">
      <c r="A54" s="81"/>
      <c r="B54" s="82" t="s">
        <v>255</v>
      </c>
      <c r="C54" s="97">
        <f t="shared" ref="C54:H54" si="8">SUM(C55:C56)</f>
        <v>285193</v>
      </c>
      <c r="D54" s="97">
        <f>SUM(D55:D56)</f>
        <v>0</v>
      </c>
      <c r="E54" s="97">
        <f t="shared" si="8"/>
        <v>0</v>
      </c>
      <c r="F54" s="97">
        <f t="shared" si="8"/>
        <v>48964</v>
      </c>
      <c r="G54" s="97">
        <f t="shared" si="8"/>
        <v>0</v>
      </c>
      <c r="H54" s="97">
        <f t="shared" si="8"/>
        <v>0</v>
      </c>
      <c r="I54" s="97">
        <f>SUM(I55:I56)</f>
        <v>-21673</v>
      </c>
      <c r="J54" s="97">
        <f>SUM(J55:J56)</f>
        <v>0</v>
      </c>
      <c r="K54" s="97">
        <f>K55+K56</f>
        <v>312484</v>
      </c>
      <c r="L54" s="98">
        <f>SUM(L55:L56)</f>
        <v>158868</v>
      </c>
      <c r="M54" s="97">
        <f>SUM(M55:M56)</f>
        <v>386355</v>
      </c>
    </row>
    <row r="55" spans="1:13" x14ac:dyDescent="0.3">
      <c r="A55" s="81"/>
      <c r="B55" s="90" t="s">
        <v>256</v>
      </c>
      <c r="C55" s="99">
        <v>111855</v>
      </c>
      <c r="D55" s="99"/>
      <c r="E55" s="99"/>
      <c r="F55" s="99"/>
      <c r="G55" s="99"/>
      <c r="H55" s="99"/>
      <c r="I55" s="99">
        <v>22657</v>
      </c>
      <c r="J55" s="99"/>
      <c r="K55" s="99">
        <v>134512</v>
      </c>
      <c r="L55" s="100">
        <v>69882</v>
      </c>
      <c r="M55" s="99">
        <v>158194</v>
      </c>
    </row>
    <row r="56" spans="1:13" x14ac:dyDescent="0.3">
      <c r="A56" s="81"/>
      <c r="B56" s="90" t="s">
        <v>257</v>
      </c>
      <c r="C56" s="99">
        <v>173338</v>
      </c>
      <c r="D56" s="99"/>
      <c r="E56" s="99"/>
      <c r="F56" s="99">
        <v>48964</v>
      </c>
      <c r="G56" s="99"/>
      <c r="H56" s="99"/>
      <c r="I56" s="99">
        <v>-44330</v>
      </c>
      <c r="J56" s="99"/>
      <c r="K56" s="99">
        <v>177972</v>
      </c>
      <c r="L56" s="100">
        <v>88986</v>
      </c>
      <c r="M56" s="99">
        <v>228161</v>
      </c>
    </row>
    <row r="57" spans="1:13" x14ac:dyDescent="0.3">
      <c r="A57" s="81"/>
      <c r="B57" s="82" t="s">
        <v>258</v>
      </c>
      <c r="C57" s="97">
        <v>217022</v>
      </c>
      <c r="D57" s="97"/>
      <c r="E57" s="97"/>
      <c r="F57" s="97"/>
      <c r="G57" s="97"/>
      <c r="H57" s="97"/>
      <c r="I57" s="97">
        <v>4108</v>
      </c>
      <c r="J57" s="97"/>
      <c r="K57" s="97">
        <f>212280+8850</f>
        <v>221130</v>
      </c>
      <c r="L57" s="98">
        <v>110565</v>
      </c>
      <c r="M57" s="97">
        <v>197727</v>
      </c>
    </row>
    <row r="58" spans="1:13" x14ac:dyDescent="0.3">
      <c r="A58" s="81"/>
      <c r="B58" s="82" t="s">
        <v>259</v>
      </c>
      <c r="C58" s="97">
        <v>18302</v>
      </c>
      <c r="D58" s="97"/>
      <c r="E58" s="97"/>
      <c r="F58" s="97"/>
      <c r="G58" s="97">
        <v>-145</v>
      </c>
      <c r="H58" s="97"/>
      <c r="I58" s="97"/>
      <c r="J58" s="97"/>
      <c r="K58" s="97">
        <f t="shared" si="2"/>
        <v>18157</v>
      </c>
      <c r="L58" s="98">
        <v>6743.42</v>
      </c>
      <c r="M58" s="97">
        <v>19394</v>
      </c>
    </row>
    <row r="59" spans="1:13" x14ac:dyDescent="0.3">
      <c r="A59" s="81"/>
      <c r="B59" s="82" t="s">
        <v>260</v>
      </c>
      <c r="C59" s="97">
        <v>433451</v>
      </c>
      <c r="D59" s="97"/>
      <c r="E59" s="97"/>
      <c r="F59" s="97"/>
      <c r="G59" s="97"/>
      <c r="H59" s="97"/>
      <c r="I59" s="97"/>
      <c r="J59" s="97"/>
      <c r="K59" s="97">
        <f t="shared" si="2"/>
        <v>433451</v>
      </c>
      <c r="L59" s="98">
        <v>216726</v>
      </c>
      <c r="M59" s="97">
        <v>463409</v>
      </c>
    </row>
    <row r="60" spans="1:13" ht="15" thickBot="1" x14ac:dyDescent="0.35">
      <c r="A60" s="81"/>
      <c r="B60" s="82" t="s">
        <v>261</v>
      </c>
      <c r="C60" s="97">
        <v>36311</v>
      </c>
      <c r="D60" s="97"/>
      <c r="E60" s="97"/>
      <c r="F60" s="97"/>
      <c r="G60" s="97">
        <v>12652</v>
      </c>
      <c r="H60" s="97"/>
      <c r="I60" s="97">
        <v>5335</v>
      </c>
      <c r="J60" s="97"/>
      <c r="K60" s="97">
        <f t="shared" si="2"/>
        <v>54298</v>
      </c>
      <c r="L60" s="98">
        <v>25796.42</v>
      </c>
      <c r="M60" s="97">
        <v>36113</v>
      </c>
    </row>
    <row r="61" spans="1:13" ht="15" thickBot="1" x14ac:dyDescent="0.35">
      <c r="A61" s="70">
        <f>A50+1</f>
        <v>10</v>
      </c>
      <c r="B61" s="71" t="s">
        <v>262</v>
      </c>
      <c r="C61" s="72">
        <f t="shared" ref="C61:H61" si="9">SUM(C62:C66)</f>
        <v>1056697</v>
      </c>
      <c r="D61" s="72">
        <f t="shared" si="9"/>
        <v>173000</v>
      </c>
      <c r="E61" s="72">
        <f t="shared" si="9"/>
        <v>778720</v>
      </c>
      <c r="F61" s="72">
        <f t="shared" si="9"/>
        <v>0</v>
      </c>
      <c r="G61" s="72">
        <f t="shared" si="9"/>
        <v>28921</v>
      </c>
      <c r="H61" s="72">
        <f t="shared" si="9"/>
        <v>0</v>
      </c>
      <c r="I61" s="72">
        <f>SUM(I62:I66)</f>
        <v>2087</v>
      </c>
      <c r="J61" s="72">
        <f>SUM(J62:J66)</f>
        <v>0</v>
      </c>
      <c r="K61" s="73">
        <f>C61+D61+E61+F61+G61+H61+I61+J61</f>
        <v>2039425</v>
      </c>
      <c r="L61" s="74">
        <f>SUM(L62:L66)</f>
        <v>1156698.52</v>
      </c>
      <c r="M61" s="195">
        <f>M62+M66</f>
        <v>211068</v>
      </c>
    </row>
    <row r="62" spans="1:13" x14ac:dyDescent="0.3">
      <c r="A62" s="106"/>
      <c r="B62" s="101" t="s">
        <v>263</v>
      </c>
      <c r="C62" s="150">
        <v>1013697</v>
      </c>
      <c r="D62" s="150">
        <v>173000</v>
      </c>
      <c r="E62" s="150">
        <v>778720</v>
      </c>
      <c r="F62" s="150"/>
      <c r="G62" s="150">
        <v>28921</v>
      </c>
      <c r="H62" s="150"/>
      <c r="I62" s="150">
        <v>2087</v>
      </c>
      <c r="J62" s="150"/>
      <c r="K62" s="151">
        <f t="shared" si="2"/>
        <v>1996425</v>
      </c>
      <c r="L62" s="211">
        <v>1116886.52</v>
      </c>
      <c r="M62" s="212">
        <f>M63+M64+M65</f>
        <v>118786</v>
      </c>
    </row>
    <row r="63" spans="1:13" x14ac:dyDescent="0.3">
      <c r="A63" s="109"/>
      <c r="B63" s="213" t="s">
        <v>333</v>
      </c>
      <c r="C63" s="86"/>
      <c r="D63" s="86"/>
      <c r="E63" s="86"/>
      <c r="F63" s="86"/>
      <c r="G63" s="86"/>
      <c r="H63" s="86"/>
      <c r="I63" s="86"/>
      <c r="J63" s="86"/>
      <c r="K63" s="87"/>
      <c r="L63" s="88"/>
      <c r="M63" s="87">
        <v>49703</v>
      </c>
    </row>
    <row r="64" spans="1:13" x14ac:dyDescent="0.3">
      <c r="A64" s="109"/>
      <c r="B64" s="213" t="s">
        <v>337</v>
      </c>
      <c r="C64" s="86"/>
      <c r="D64" s="86"/>
      <c r="E64" s="86"/>
      <c r="F64" s="86"/>
      <c r="G64" s="86"/>
      <c r="H64" s="86"/>
      <c r="I64" s="86"/>
      <c r="J64" s="86"/>
      <c r="K64" s="87"/>
      <c r="L64" s="88"/>
      <c r="M64" s="87">
        <v>63312</v>
      </c>
    </row>
    <row r="65" spans="1:13" x14ac:dyDescent="0.3">
      <c r="A65" s="109"/>
      <c r="B65" s="213" t="s">
        <v>341</v>
      </c>
      <c r="C65" s="86"/>
      <c r="D65" s="86"/>
      <c r="E65" s="86"/>
      <c r="F65" s="86"/>
      <c r="G65" s="86"/>
      <c r="H65" s="86"/>
      <c r="I65" s="86"/>
      <c r="J65" s="86"/>
      <c r="K65" s="87"/>
      <c r="L65" s="88"/>
      <c r="M65" s="87">
        <v>5771</v>
      </c>
    </row>
    <row r="66" spans="1:13" ht="15" thickBot="1" x14ac:dyDescent="0.35">
      <c r="A66" s="81"/>
      <c r="B66" s="82" t="s">
        <v>264</v>
      </c>
      <c r="C66" s="83">
        <v>43000</v>
      </c>
      <c r="D66" s="83"/>
      <c r="E66" s="83"/>
      <c r="F66" s="83"/>
      <c r="G66" s="83"/>
      <c r="H66" s="83"/>
      <c r="I66" s="83"/>
      <c r="J66" s="83"/>
      <c r="K66" s="84">
        <f t="shared" si="2"/>
        <v>43000</v>
      </c>
      <c r="L66" s="85">
        <v>39812</v>
      </c>
      <c r="M66" s="197">
        <v>92282</v>
      </c>
    </row>
    <row r="67" spans="1:13" ht="15" thickBot="1" x14ac:dyDescent="0.35">
      <c r="A67" s="70">
        <f>A61+1</f>
        <v>11</v>
      </c>
      <c r="B67" s="71" t="s">
        <v>265</v>
      </c>
      <c r="C67" s="72">
        <f t="shared" ref="C67:H67" si="10">C68+C75</f>
        <v>314912</v>
      </c>
      <c r="D67" s="72">
        <f t="shared" si="10"/>
        <v>1750000</v>
      </c>
      <c r="E67" s="72">
        <f t="shared" si="10"/>
        <v>-1750000</v>
      </c>
      <c r="F67" s="72">
        <f t="shared" si="10"/>
        <v>31953</v>
      </c>
      <c r="G67" s="72">
        <f t="shared" si="10"/>
        <v>0</v>
      </c>
      <c r="H67" s="72">
        <f t="shared" si="10"/>
        <v>0</v>
      </c>
      <c r="I67" s="72">
        <f>I68+I75</f>
        <v>12200</v>
      </c>
      <c r="J67" s="72">
        <f>J68+J75</f>
        <v>0</v>
      </c>
      <c r="K67" s="73">
        <f t="shared" si="2"/>
        <v>359065</v>
      </c>
      <c r="L67" s="74">
        <f>L68+L75</f>
        <v>173884</v>
      </c>
      <c r="M67" s="73">
        <f>M68+M75+M74</f>
        <v>426883</v>
      </c>
    </row>
    <row r="68" spans="1:13" x14ac:dyDescent="0.3">
      <c r="A68" s="76"/>
      <c r="B68" s="77" t="s">
        <v>266</v>
      </c>
      <c r="C68" s="78">
        <v>306912</v>
      </c>
      <c r="D68" s="78">
        <v>1750000</v>
      </c>
      <c r="E68" s="78">
        <v>-1750000</v>
      </c>
      <c r="F68" s="78">
        <v>28953</v>
      </c>
      <c r="G68" s="78"/>
      <c r="H68" s="78"/>
      <c r="I68" s="78">
        <v>12200</v>
      </c>
      <c r="J68" s="78"/>
      <c r="K68" s="79">
        <f t="shared" si="2"/>
        <v>348065</v>
      </c>
      <c r="L68" s="80">
        <v>165634</v>
      </c>
      <c r="M68" s="214">
        <f>SUM(M69:M73)</f>
        <v>392626</v>
      </c>
    </row>
    <row r="69" spans="1:13" x14ac:dyDescent="0.3">
      <c r="A69" s="76"/>
      <c r="B69" s="170" t="s">
        <v>504</v>
      </c>
      <c r="C69" s="86"/>
      <c r="D69" s="86"/>
      <c r="E69" s="86"/>
      <c r="F69" s="86"/>
      <c r="G69" s="86"/>
      <c r="H69" s="86"/>
      <c r="I69" s="86"/>
      <c r="J69" s="86"/>
      <c r="K69" s="87"/>
      <c r="L69" s="88"/>
      <c r="M69" s="87">
        <v>76969</v>
      </c>
    </row>
    <row r="70" spans="1:13" x14ac:dyDescent="0.3">
      <c r="A70" s="76"/>
      <c r="B70" s="170" t="s">
        <v>505</v>
      </c>
      <c r="C70" s="86"/>
      <c r="D70" s="86"/>
      <c r="E70" s="86"/>
      <c r="F70" s="86"/>
      <c r="G70" s="86"/>
      <c r="H70" s="86"/>
      <c r="I70" s="86"/>
      <c r="J70" s="86"/>
      <c r="K70" s="87"/>
      <c r="L70" s="88"/>
      <c r="M70" s="87">
        <v>143741</v>
      </c>
    </row>
    <row r="71" spans="1:13" x14ac:dyDescent="0.3">
      <c r="A71" s="76"/>
      <c r="B71" s="170" t="s">
        <v>506</v>
      </c>
      <c r="C71" s="86"/>
      <c r="D71" s="86"/>
      <c r="E71" s="86"/>
      <c r="F71" s="86"/>
      <c r="G71" s="86"/>
      <c r="H71" s="86"/>
      <c r="I71" s="86"/>
      <c r="J71" s="86"/>
      <c r="K71" s="87"/>
      <c r="L71" s="88"/>
      <c r="M71" s="87">
        <v>60863</v>
      </c>
    </row>
    <row r="72" spans="1:13" x14ac:dyDescent="0.3">
      <c r="A72" s="76"/>
      <c r="B72" s="171" t="s">
        <v>507</v>
      </c>
      <c r="C72" s="86"/>
      <c r="D72" s="86"/>
      <c r="E72" s="86"/>
      <c r="F72" s="86"/>
      <c r="G72" s="86"/>
      <c r="H72" s="86"/>
      <c r="I72" s="86"/>
      <c r="J72" s="86"/>
      <c r="K72" s="87"/>
      <c r="L72" s="88"/>
      <c r="M72" s="87">
        <v>18152</v>
      </c>
    </row>
    <row r="73" spans="1:13" x14ac:dyDescent="0.3">
      <c r="A73" s="76"/>
      <c r="B73" s="171" t="s">
        <v>508</v>
      </c>
      <c r="C73" s="86"/>
      <c r="D73" s="86"/>
      <c r="E73" s="86"/>
      <c r="F73" s="86"/>
      <c r="G73" s="86"/>
      <c r="H73" s="86"/>
      <c r="I73" s="86"/>
      <c r="J73" s="86"/>
      <c r="K73" s="87"/>
      <c r="L73" s="88"/>
      <c r="M73" s="87">
        <v>92901</v>
      </c>
    </row>
    <row r="74" spans="1:13" x14ac:dyDescent="0.3">
      <c r="A74" s="76"/>
      <c r="B74" s="215" t="s">
        <v>539</v>
      </c>
      <c r="C74" s="83"/>
      <c r="D74" s="83"/>
      <c r="E74" s="83"/>
      <c r="F74" s="83"/>
      <c r="G74" s="83"/>
      <c r="H74" s="83"/>
      <c r="I74" s="83"/>
      <c r="J74" s="83"/>
      <c r="K74" s="84"/>
      <c r="L74" s="85"/>
      <c r="M74" s="197">
        <v>15257</v>
      </c>
    </row>
    <row r="75" spans="1:13" ht="15" thickBot="1" x14ac:dyDescent="0.35">
      <c r="A75" s="81"/>
      <c r="B75" s="216" t="s">
        <v>423</v>
      </c>
      <c r="C75" s="83">
        <v>8000</v>
      </c>
      <c r="D75" s="83"/>
      <c r="E75" s="83"/>
      <c r="F75" s="83">
        <v>3000</v>
      </c>
      <c r="G75" s="83"/>
      <c r="H75" s="83"/>
      <c r="I75" s="83"/>
      <c r="J75" s="83"/>
      <c r="K75" s="84">
        <f t="shared" si="2"/>
        <v>11000</v>
      </c>
      <c r="L75" s="85">
        <v>8250</v>
      </c>
      <c r="M75" s="197">
        <v>19000</v>
      </c>
    </row>
    <row r="76" spans="1:13" ht="15" thickBot="1" x14ac:dyDescent="0.35">
      <c r="A76" s="70">
        <f>A67+1</f>
        <v>12</v>
      </c>
      <c r="B76" s="71" t="s">
        <v>267</v>
      </c>
      <c r="C76" s="72">
        <f t="shared" ref="C76:H76" si="11">SUM(C77:C79)</f>
        <v>2731844</v>
      </c>
      <c r="D76" s="72">
        <f t="shared" si="11"/>
        <v>0</v>
      </c>
      <c r="E76" s="72">
        <f t="shared" si="11"/>
        <v>118079</v>
      </c>
      <c r="F76" s="72">
        <f t="shared" si="11"/>
        <v>-49442</v>
      </c>
      <c r="G76" s="72">
        <f>SUM(G77:G79)</f>
        <v>-1354783</v>
      </c>
      <c r="H76" s="72">
        <f t="shared" si="11"/>
        <v>503901</v>
      </c>
      <c r="I76" s="72">
        <f>SUM(I77:I79)</f>
        <v>3750</v>
      </c>
      <c r="J76" s="72">
        <f>SUM(J77:J79)</f>
        <v>0</v>
      </c>
      <c r="K76" s="73">
        <f>C76+D76+E76+F76+G76+H76+I76+J76</f>
        <v>1953349</v>
      </c>
      <c r="L76" s="74">
        <f>SUM(L77:L79)</f>
        <v>174074.3</v>
      </c>
      <c r="M76" s="73">
        <f>SUM(M77:M81)</f>
        <v>1320774</v>
      </c>
    </row>
    <row r="77" spans="1:13" x14ac:dyDescent="0.3">
      <c r="A77" s="76"/>
      <c r="B77" s="101" t="s">
        <v>268</v>
      </c>
      <c r="C77" s="78">
        <v>170364</v>
      </c>
      <c r="D77" s="78"/>
      <c r="E77" s="78"/>
      <c r="F77" s="78"/>
      <c r="G77" s="78"/>
      <c r="H77" s="78">
        <v>535201</v>
      </c>
      <c r="I77" s="78">
        <v>3000</v>
      </c>
      <c r="J77" s="78"/>
      <c r="K77" s="79">
        <f t="shared" si="2"/>
        <v>708565</v>
      </c>
      <c r="L77" s="80">
        <v>89205</v>
      </c>
      <c r="M77" s="79">
        <v>146198</v>
      </c>
    </row>
    <row r="78" spans="1:13" x14ac:dyDescent="0.3">
      <c r="A78" s="81"/>
      <c r="B78" s="82" t="s">
        <v>269</v>
      </c>
      <c r="C78" s="84">
        <f>151477+10917</f>
        <v>162394</v>
      </c>
      <c r="D78" s="83"/>
      <c r="E78" s="83"/>
      <c r="F78" s="83"/>
      <c r="G78" s="83">
        <v>-610</v>
      </c>
      <c r="H78" s="83"/>
      <c r="I78" s="84">
        <f>750</f>
        <v>750</v>
      </c>
      <c r="J78" s="83"/>
      <c r="K78" s="84">
        <f t="shared" si="2"/>
        <v>162534</v>
      </c>
      <c r="L78" s="85">
        <v>84369.3</v>
      </c>
      <c r="M78" s="84">
        <v>155823</v>
      </c>
    </row>
    <row r="79" spans="1:13" x14ac:dyDescent="0.3">
      <c r="A79" s="109"/>
      <c r="B79" s="102" t="s">
        <v>270</v>
      </c>
      <c r="C79" s="86">
        <f>2059086+340000</f>
        <v>2399086</v>
      </c>
      <c r="D79" s="86"/>
      <c r="E79" s="86">
        <v>118079</v>
      </c>
      <c r="F79" s="86">
        <v>-49442</v>
      </c>
      <c r="G79" s="86">
        <v>-1354173</v>
      </c>
      <c r="H79" s="86">
        <v>-31300</v>
      </c>
      <c r="I79" s="86"/>
      <c r="J79" s="86"/>
      <c r="K79" s="87">
        <f t="shared" si="2"/>
        <v>1082250</v>
      </c>
      <c r="L79" s="88">
        <v>500</v>
      </c>
      <c r="M79" s="87">
        <v>1009260</v>
      </c>
    </row>
    <row r="80" spans="1:13" x14ac:dyDescent="0.3">
      <c r="A80" s="81"/>
      <c r="B80" s="207" t="s">
        <v>512</v>
      </c>
      <c r="C80" s="83"/>
      <c r="D80" s="83"/>
      <c r="E80" s="83"/>
      <c r="F80" s="83"/>
      <c r="G80" s="83"/>
      <c r="H80" s="83"/>
      <c r="I80" s="83"/>
      <c r="J80" s="83"/>
      <c r="K80" s="84"/>
      <c r="L80" s="219"/>
      <c r="M80" s="84">
        <v>6993</v>
      </c>
    </row>
    <row r="81" spans="1:13" ht="15" thickBot="1" x14ac:dyDescent="0.35">
      <c r="A81" s="217"/>
      <c r="B81" s="208" t="s">
        <v>513</v>
      </c>
      <c r="C81" s="174"/>
      <c r="D81" s="174"/>
      <c r="E81" s="174"/>
      <c r="F81" s="174"/>
      <c r="G81" s="174"/>
      <c r="H81" s="174"/>
      <c r="I81" s="174"/>
      <c r="J81" s="174"/>
      <c r="K81" s="175"/>
      <c r="L81" s="218"/>
      <c r="M81" s="175">
        <v>2500</v>
      </c>
    </row>
    <row r="82" spans="1:13" ht="15" thickBot="1" x14ac:dyDescent="0.35">
      <c r="A82" s="70">
        <f>A76+1</f>
        <v>13</v>
      </c>
      <c r="B82" s="103" t="s">
        <v>271</v>
      </c>
      <c r="C82" s="72">
        <f t="shared" ref="C82:H82" si="12">SUM(C83:C85)</f>
        <v>375933</v>
      </c>
      <c r="D82" s="72">
        <f t="shared" si="12"/>
        <v>0</v>
      </c>
      <c r="E82" s="72">
        <f t="shared" si="12"/>
        <v>0</v>
      </c>
      <c r="F82" s="72">
        <f t="shared" si="12"/>
        <v>15381</v>
      </c>
      <c r="G82" s="72">
        <f t="shared" si="12"/>
        <v>45107</v>
      </c>
      <c r="H82" s="72">
        <f t="shared" si="12"/>
        <v>0</v>
      </c>
      <c r="I82" s="72">
        <f>SUM(I83:I85)</f>
        <v>18471</v>
      </c>
      <c r="J82" s="72">
        <f>SUM(J83:J85)</f>
        <v>0</v>
      </c>
      <c r="K82" s="73">
        <f t="shared" si="2"/>
        <v>454892</v>
      </c>
      <c r="L82" s="74">
        <f>SUM(L83:L85)</f>
        <v>240782.07999999999</v>
      </c>
      <c r="M82" s="73">
        <f>SUM(M83:M85)</f>
        <v>299515</v>
      </c>
    </row>
    <row r="83" spans="1:13" x14ac:dyDescent="0.3">
      <c r="A83" s="76"/>
      <c r="B83" s="101" t="s">
        <v>272</v>
      </c>
      <c r="C83" s="78">
        <v>362916</v>
      </c>
      <c r="D83" s="78"/>
      <c r="E83" s="78">
        <v>0</v>
      </c>
      <c r="F83" s="78">
        <v>3581</v>
      </c>
      <c r="G83" s="78">
        <v>54145</v>
      </c>
      <c r="H83" s="78"/>
      <c r="I83" s="78">
        <f>3335+50000-40000</f>
        <v>13335</v>
      </c>
      <c r="J83" s="78"/>
      <c r="K83" s="79">
        <f t="shared" si="2"/>
        <v>433977</v>
      </c>
      <c r="L83" s="80">
        <v>217451.11</v>
      </c>
      <c r="M83" s="79">
        <v>251042</v>
      </c>
    </row>
    <row r="84" spans="1:13" x14ac:dyDescent="0.3">
      <c r="A84" s="81"/>
      <c r="B84" s="102" t="s">
        <v>273</v>
      </c>
      <c r="C84" s="83"/>
      <c r="D84" s="83"/>
      <c r="E84" s="83"/>
      <c r="F84" s="83">
        <v>11800</v>
      </c>
      <c r="G84" s="83">
        <v>-9800</v>
      </c>
      <c r="H84" s="83"/>
      <c r="I84" s="83">
        <v>4900</v>
      </c>
      <c r="J84" s="83"/>
      <c r="K84" s="84">
        <f t="shared" si="2"/>
        <v>6900</v>
      </c>
      <c r="L84" s="85">
        <v>2505</v>
      </c>
      <c r="M84" s="84">
        <v>5967</v>
      </c>
    </row>
    <row r="85" spans="1:13" ht="15" thickBot="1" x14ac:dyDescent="0.35">
      <c r="A85" s="81"/>
      <c r="B85" s="104" t="s">
        <v>274</v>
      </c>
      <c r="C85" s="83">
        <f>103017-90000</f>
        <v>13017</v>
      </c>
      <c r="D85" s="83"/>
      <c r="E85" s="83"/>
      <c r="F85" s="83"/>
      <c r="G85" s="83">
        <v>762</v>
      </c>
      <c r="H85" s="83"/>
      <c r="I85" s="83">
        <f>236-90998+236+1000-200-25-13+90000</f>
        <v>236</v>
      </c>
      <c r="J85" s="83"/>
      <c r="K85" s="84">
        <f>C85+D85+E85+F85+G85+H85+I85+J85</f>
        <v>14015</v>
      </c>
      <c r="L85" s="85">
        <v>20825.97</v>
      </c>
      <c r="M85" s="84">
        <v>42506</v>
      </c>
    </row>
    <row r="86" spans="1:13" ht="15" thickBot="1" x14ac:dyDescent="0.35">
      <c r="A86" s="70">
        <f>A82+1</f>
        <v>14</v>
      </c>
      <c r="B86" s="71" t="s">
        <v>275</v>
      </c>
      <c r="C86" s="72">
        <f t="shared" ref="C86:H86" si="13">C88+C91+C94+C99+C100</f>
        <v>619327</v>
      </c>
      <c r="D86" s="72">
        <f t="shared" si="13"/>
        <v>0</v>
      </c>
      <c r="E86" s="72">
        <f t="shared" si="13"/>
        <v>0</v>
      </c>
      <c r="F86" s="72">
        <f t="shared" si="13"/>
        <v>0</v>
      </c>
      <c r="G86" s="72">
        <f t="shared" si="13"/>
        <v>42573</v>
      </c>
      <c r="H86" s="72">
        <f t="shared" si="13"/>
        <v>0</v>
      </c>
      <c r="I86" s="72">
        <f>I88+I91+I94+I99+I100</f>
        <v>88592</v>
      </c>
      <c r="J86" s="72">
        <f>J88+J91+J94+J99+J100</f>
        <v>0</v>
      </c>
      <c r="K86" s="73">
        <f>K88+K91+K94+K99+K100</f>
        <v>750492</v>
      </c>
      <c r="L86" s="74">
        <f>L88+L91+L94+L99+L100</f>
        <v>388332.41</v>
      </c>
      <c r="M86" s="195">
        <f>M88+M91+M94+M100+M87+M95</f>
        <v>711021</v>
      </c>
    </row>
    <row r="87" spans="1:13" x14ac:dyDescent="0.3">
      <c r="A87" s="201"/>
      <c r="B87" s="223" t="s">
        <v>514</v>
      </c>
      <c r="C87" s="107"/>
      <c r="D87" s="107"/>
      <c r="E87" s="107"/>
      <c r="F87" s="107"/>
      <c r="G87" s="107"/>
      <c r="H87" s="107"/>
      <c r="I87" s="107"/>
      <c r="J87" s="107"/>
      <c r="K87" s="95"/>
      <c r="L87" s="108"/>
      <c r="M87" s="95">
        <v>29852</v>
      </c>
    </row>
    <row r="88" spans="1:13" x14ac:dyDescent="0.3">
      <c r="A88" s="109"/>
      <c r="B88" s="224" t="s">
        <v>515</v>
      </c>
      <c r="C88" s="113">
        <f t="shared" ref="C88:H88" si="14">SUM(C89:C90)</f>
        <v>187062</v>
      </c>
      <c r="D88" s="113">
        <f t="shared" si="14"/>
        <v>0</v>
      </c>
      <c r="E88" s="113">
        <f t="shared" si="14"/>
        <v>0</v>
      </c>
      <c r="F88" s="113">
        <f t="shared" si="14"/>
        <v>0</v>
      </c>
      <c r="G88" s="113">
        <f t="shared" si="14"/>
        <v>28692</v>
      </c>
      <c r="H88" s="113">
        <f t="shared" si="14"/>
        <v>0</v>
      </c>
      <c r="I88" s="113">
        <f>SUM(I89:I90)</f>
        <v>11200</v>
      </c>
      <c r="J88" s="113">
        <f>SUM(J89:J90)</f>
        <v>0</v>
      </c>
      <c r="K88" s="97">
        <f>K89+K90</f>
        <v>226954</v>
      </c>
      <c r="L88" s="114">
        <f>SUM(L89:L90)</f>
        <v>97032.97</v>
      </c>
      <c r="M88" s="97">
        <v>247114</v>
      </c>
    </row>
    <row r="89" spans="1:13" x14ac:dyDescent="0.3">
      <c r="A89" s="109"/>
      <c r="B89" s="225" t="s">
        <v>516</v>
      </c>
      <c r="C89" s="86">
        <v>48134</v>
      </c>
      <c r="D89" s="86"/>
      <c r="E89" s="86"/>
      <c r="F89" s="86"/>
      <c r="G89" s="86">
        <v>15104</v>
      </c>
      <c r="H89" s="86"/>
      <c r="I89" s="86">
        <v>4500</v>
      </c>
      <c r="J89" s="86"/>
      <c r="K89" s="87">
        <f t="shared" si="2"/>
        <v>67738</v>
      </c>
      <c r="L89" s="88">
        <v>25929.200000000001</v>
      </c>
      <c r="M89" s="87">
        <v>59485</v>
      </c>
    </row>
    <row r="90" spans="1:13" x14ac:dyDescent="0.3">
      <c r="A90" s="109"/>
      <c r="B90" s="226" t="s">
        <v>517</v>
      </c>
      <c r="C90" s="86">
        <v>138928</v>
      </c>
      <c r="D90" s="86"/>
      <c r="E90" s="86"/>
      <c r="F90" s="86"/>
      <c r="G90" s="86">
        <v>13588</v>
      </c>
      <c r="H90" s="86"/>
      <c r="I90" s="86">
        <v>6700</v>
      </c>
      <c r="J90" s="86"/>
      <c r="K90" s="87">
        <f t="shared" si="2"/>
        <v>159216</v>
      </c>
      <c r="L90" s="88">
        <v>71103.77</v>
      </c>
      <c r="M90" s="87">
        <v>187630</v>
      </c>
    </row>
    <row r="91" spans="1:13" x14ac:dyDescent="0.3">
      <c r="A91" s="109"/>
      <c r="B91" s="227" t="s">
        <v>518</v>
      </c>
      <c r="C91" s="113">
        <f t="shared" ref="C91:H91" si="15">SUM(C92:C93)</f>
        <v>126158</v>
      </c>
      <c r="D91" s="113">
        <f t="shared" si="15"/>
        <v>0</v>
      </c>
      <c r="E91" s="113">
        <f t="shared" si="15"/>
        <v>0</v>
      </c>
      <c r="F91" s="113">
        <f t="shared" si="15"/>
        <v>0</v>
      </c>
      <c r="G91" s="113">
        <f t="shared" si="15"/>
        <v>1274</v>
      </c>
      <c r="H91" s="113">
        <f t="shared" si="15"/>
        <v>0</v>
      </c>
      <c r="I91" s="113">
        <f>SUM(I92:I93)</f>
        <v>0</v>
      </c>
      <c r="J91" s="113">
        <f>SUM(J92:J93)</f>
        <v>0</v>
      </c>
      <c r="K91" s="97">
        <f>K92+K93</f>
        <v>127432</v>
      </c>
      <c r="L91" s="114">
        <f>SUM(L92:L93)</f>
        <v>16164.41</v>
      </c>
      <c r="M91" s="97">
        <f>M92+M93</f>
        <v>36399</v>
      </c>
    </row>
    <row r="92" spans="1:13" x14ac:dyDescent="0.3">
      <c r="A92" s="109"/>
      <c r="B92" s="225" t="s">
        <v>519</v>
      </c>
      <c r="C92" s="86">
        <v>92992</v>
      </c>
      <c r="D92" s="86"/>
      <c r="E92" s="86"/>
      <c r="F92" s="86"/>
      <c r="G92" s="86"/>
      <c r="H92" s="86"/>
      <c r="I92" s="86"/>
      <c r="J92" s="86"/>
      <c r="K92" s="87">
        <f t="shared" si="2"/>
        <v>92992</v>
      </c>
      <c r="L92" s="88"/>
      <c r="M92" s="87">
        <f>1654+P92</f>
        <v>1654</v>
      </c>
    </row>
    <row r="93" spans="1:13" x14ac:dyDescent="0.3">
      <c r="A93" s="109"/>
      <c r="B93" s="225" t="s">
        <v>460</v>
      </c>
      <c r="C93" s="86">
        <v>33166</v>
      </c>
      <c r="D93" s="86"/>
      <c r="E93" s="86"/>
      <c r="F93" s="86"/>
      <c r="G93" s="86">
        <v>1274</v>
      </c>
      <c r="H93" s="86"/>
      <c r="I93" s="86"/>
      <c r="J93" s="86"/>
      <c r="K93" s="87">
        <f t="shared" si="2"/>
        <v>34440</v>
      </c>
      <c r="L93" s="88">
        <v>16164.41</v>
      </c>
      <c r="M93" s="87">
        <v>34745</v>
      </c>
    </row>
    <row r="94" spans="1:13" x14ac:dyDescent="0.3">
      <c r="A94" s="109"/>
      <c r="B94" s="224" t="s">
        <v>520</v>
      </c>
      <c r="C94" s="113">
        <f t="shared" ref="C94:H94" si="16">SUM(C95:C98)</f>
        <v>255124</v>
      </c>
      <c r="D94" s="113">
        <f t="shared" si="16"/>
        <v>0</v>
      </c>
      <c r="E94" s="113">
        <f t="shared" si="16"/>
        <v>0</v>
      </c>
      <c r="F94" s="113">
        <f t="shared" si="16"/>
        <v>0</v>
      </c>
      <c r="G94" s="113">
        <f t="shared" si="16"/>
        <v>0</v>
      </c>
      <c r="H94" s="113">
        <f t="shared" si="16"/>
        <v>0</v>
      </c>
      <c r="I94" s="113">
        <f>SUM(I95:I98)</f>
        <v>67792</v>
      </c>
      <c r="J94" s="113">
        <f>SUM(J95:J98)</f>
        <v>0</v>
      </c>
      <c r="K94" s="97">
        <f>K95+K96+K98</f>
        <v>322916</v>
      </c>
      <c r="L94" s="114">
        <f>SUM(L95:L98)</f>
        <v>247921.37</v>
      </c>
      <c r="M94" s="97">
        <v>2268</v>
      </c>
    </row>
    <row r="95" spans="1:13" ht="15" thickBot="1" x14ac:dyDescent="0.35">
      <c r="A95" s="109"/>
      <c r="B95" s="227" t="s">
        <v>521</v>
      </c>
      <c r="C95" s="86">
        <f>7000+192900</f>
        <v>199900</v>
      </c>
      <c r="D95" s="86"/>
      <c r="E95" s="86"/>
      <c r="F95" s="86"/>
      <c r="G95" s="86"/>
      <c r="H95" s="86"/>
      <c r="I95" s="116">
        <v>69623</v>
      </c>
      <c r="J95" s="86"/>
      <c r="K95" s="87">
        <f t="shared" ref="K95:K99" si="17">C95+D95+E95+F95+G95+H95+I95+J95</f>
        <v>269523</v>
      </c>
      <c r="L95" s="88">
        <f>2281.44+216825.74</f>
        <v>219107.18</v>
      </c>
      <c r="M95" s="220">
        <f>SUM(M96:M99)</f>
        <v>328169</v>
      </c>
    </row>
    <row r="96" spans="1:13" x14ac:dyDescent="0.3">
      <c r="A96" s="109"/>
      <c r="B96" s="225" t="s">
        <v>522</v>
      </c>
      <c r="C96" s="86">
        <v>35000</v>
      </c>
      <c r="D96" s="86"/>
      <c r="E96" s="86"/>
      <c r="F96" s="86"/>
      <c r="G96" s="86"/>
      <c r="H96" s="86"/>
      <c r="I96" s="86">
        <v>7819</v>
      </c>
      <c r="J96" s="86"/>
      <c r="K96" s="87">
        <v>42819</v>
      </c>
      <c r="L96" s="88">
        <v>28150.19</v>
      </c>
      <c r="M96" s="87">
        <v>3105</v>
      </c>
    </row>
    <row r="97" spans="1:13" x14ac:dyDescent="0.3">
      <c r="A97" s="109"/>
      <c r="B97" s="225" t="s">
        <v>523</v>
      </c>
      <c r="C97" s="86"/>
      <c r="D97" s="86"/>
      <c r="E97" s="86"/>
      <c r="F97" s="86"/>
      <c r="G97" s="86"/>
      <c r="H97" s="86"/>
      <c r="I97" s="86"/>
      <c r="J97" s="86"/>
      <c r="K97" s="87"/>
      <c r="L97" s="88"/>
      <c r="M97" s="87">
        <v>34336</v>
      </c>
    </row>
    <row r="98" spans="1:13" x14ac:dyDescent="0.3">
      <c r="A98" s="109"/>
      <c r="B98" s="225" t="s">
        <v>540</v>
      </c>
      <c r="C98" s="86">
        <v>20224</v>
      </c>
      <c r="D98" s="86"/>
      <c r="E98" s="86"/>
      <c r="F98" s="86"/>
      <c r="G98" s="86"/>
      <c r="H98" s="86"/>
      <c r="I98" s="86">
        <v>-9650</v>
      </c>
      <c r="J98" s="86"/>
      <c r="K98" s="87">
        <f>979+9595</f>
        <v>10574</v>
      </c>
      <c r="L98" s="88">
        <v>664</v>
      </c>
      <c r="M98" s="87">
        <f>192354+89427</f>
        <v>281781</v>
      </c>
    </row>
    <row r="99" spans="1:13" x14ac:dyDescent="0.3">
      <c r="A99" s="109"/>
      <c r="B99" s="226" t="s">
        <v>525</v>
      </c>
      <c r="C99" s="113">
        <v>50983</v>
      </c>
      <c r="D99" s="113"/>
      <c r="E99" s="113"/>
      <c r="F99" s="113"/>
      <c r="G99" s="113">
        <v>12607</v>
      </c>
      <c r="H99" s="113"/>
      <c r="I99" s="113">
        <v>9600</v>
      </c>
      <c r="J99" s="113"/>
      <c r="K99" s="97">
        <f t="shared" si="17"/>
        <v>73190</v>
      </c>
      <c r="L99" s="98">
        <v>27213.66</v>
      </c>
      <c r="M99" s="87">
        <v>8947</v>
      </c>
    </row>
    <row r="100" spans="1:13" ht="15" thickBot="1" x14ac:dyDescent="0.35">
      <c r="A100" s="117"/>
      <c r="B100" s="228" t="s">
        <v>526</v>
      </c>
      <c r="C100" s="116"/>
      <c r="D100" s="116"/>
      <c r="E100" s="116"/>
      <c r="F100" s="116"/>
      <c r="G100" s="116"/>
      <c r="H100" s="116"/>
      <c r="I100" s="116"/>
      <c r="J100" s="116"/>
      <c r="K100" s="119"/>
      <c r="L100" s="120"/>
      <c r="M100" s="119">
        <v>67219</v>
      </c>
    </row>
  </sheetData>
  <mergeCells count="2">
    <mergeCell ref="A1:B2"/>
    <mergeCell ref="C1:M1"/>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heetViews>
  <sheetFormatPr defaultRowHeight="14.4" x14ac:dyDescent="0.3"/>
  <cols>
    <col min="1" max="1" width="17.6640625" customWidth="1"/>
    <col min="2" max="6" width="14.5546875" customWidth="1"/>
  </cols>
  <sheetData>
    <row r="1" spans="1:6" x14ac:dyDescent="0.3">
      <c r="A1" s="40" t="s">
        <v>488</v>
      </c>
      <c r="B1" s="10"/>
      <c r="C1" s="10"/>
      <c r="D1" s="10"/>
      <c r="E1" s="10"/>
      <c r="F1" s="10"/>
    </row>
    <row r="2" spans="1:6" x14ac:dyDescent="0.3">
      <c r="A2" s="20" t="s">
        <v>491</v>
      </c>
      <c r="B2" s="10"/>
      <c r="C2" s="10"/>
      <c r="D2" s="10"/>
      <c r="E2" s="10"/>
      <c r="F2" s="10"/>
    </row>
    <row r="3" spans="1:6" x14ac:dyDescent="0.3">
      <c r="A3" s="20" t="s">
        <v>68</v>
      </c>
      <c r="B3" s="10"/>
      <c r="C3" s="10"/>
      <c r="D3" s="10"/>
      <c r="E3" s="10"/>
      <c r="F3" s="10"/>
    </row>
    <row r="4" spans="1:6" x14ac:dyDescent="0.3">
      <c r="A4" s="20"/>
      <c r="B4" s="10"/>
      <c r="C4" s="10"/>
      <c r="D4" s="10"/>
      <c r="E4" s="10"/>
      <c r="F4" s="10"/>
    </row>
    <row r="5" spans="1:6" x14ac:dyDescent="0.3">
      <c r="A5" s="39" t="s">
        <v>1</v>
      </c>
      <c r="B5" s="240" t="s">
        <v>592</v>
      </c>
      <c r="C5" s="241" t="s">
        <v>588</v>
      </c>
      <c r="D5" s="240">
        <v>2025</v>
      </c>
      <c r="E5" s="240">
        <v>2026</v>
      </c>
      <c r="F5" s="240">
        <v>2027</v>
      </c>
    </row>
    <row r="6" spans="1:6" x14ac:dyDescent="0.3">
      <c r="A6" s="131"/>
      <c r="B6" s="256">
        <f>rozpočet!L49</f>
        <v>120615.25</v>
      </c>
      <c r="C6" s="256">
        <f>rozpočet!M49</f>
        <v>125000</v>
      </c>
      <c r="D6" s="256">
        <f>rozpočet!N49</f>
        <v>125000</v>
      </c>
      <c r="E6" s="256">
        <f>rozpočet!O49</f>
        <v>125000</v>
      </c>
      <c r="F6" s="256">
        <f>rozpočet!P49</f>
        <v>125000</v>
      </c>
    </row>
    <row r="7" spans="1:6" x14ac:dyDescent="0.3">
      <c r="A7" s="20"/>
      <c r="B7" s="10"/>
      <c r="C7" s="10"/>
      <c r="D7" s="10"/>
      <c r="E7" s="10"/>
      <c r="F7" s="10"/>
    </row>
    <row r="8" spans="1:6" x14ac:dyDescent="0.3">
      <c r="A8" s="20"/>
      <c r="B8" s="10"/>
      <c r="C8" s="10"/>
      <c r="D8" s="10"/>
      <c r="E8" s="10"/>
      <c r="F8" s="10"/>
    </row>
    <row r="9" spans="1:6" x14ac:dyDescent="0.3">
      <c r="A9" s="306" t="s">
        <v>8</v>
      </c>
      <c r="B9" s="306"/>
      <c r="C9" s="306"/>
      <c r="D9" s="306"/>
      <c r="E9" s="306"/>
      <c r="F9" s="306"/>
    </row>
    <row r="10" spans="1:6" ht="31.5" customHeight="1" x14ac:dyDescent="0.3">
      <c r="A10" s="62" t="s">
        <v>9</v>
      </c>
      <c r="B10" s="307" t="s">
        <v>489</v>
      </c>
      <c r="C10" s="307"/>
      <c r="D10" s="307"/>
      <c r="E10" s="307"/>
      <c r="F10" s="307"/>
    </row>
    <row r="11" spans="1:6" ht="28.8" x14ac:dyDescent="0.3">
      <c r="A11" s="36" t="s">
        <v>11</v>
      </c>
      <c r="B11" s="305" t="s">
        <v>490</v>
      </c>
      <c r="C11" s="305"/>
      <c r="D11" s="305"/>
      <c r="E11" s="305"/>
      <c r="F11" s="305"/>
    </row>
    <row r="12" spans="1:6" x14ac:dyDescent="0.3">
      <c r="A12" s="61" t="s">
        <v>13</v>
      </c>
      <c r="B12" s="38" t="s">
        <v>14</v>
      </c>
      <c r="C12" s="38" t="s">
        <v>15</v>
      </c>
      <c r="D12" s="38" t="s">
        <v>16</v>
      </c>
      <c r="E12" s="38" t="s">
        <v>17</v>
      </c>
      <c r="F12" s="38" t="s">
        <v>18</v>
      </c>
    </row>
    <row r="13" spans="1:6" x14ac:dyDescent="0.3">
      <c r="A13" s="61" t="s">
        <v>19</v>
      </c>
      <c r="B13" s="38">
        <v>18</v>
      </c>
      <c r="C13" s="38">
        <v>18</v>
      </c>
      <c r="D13" s="38">
        <v>18</v>
      </c>
      <c r="E13" s="38">
        <v>18</v>
      </c>
      <c r="F13" s="38">
        <v>18</v>
      </c>
    </row>
    <row r="14" spans="1:6" x14ac:dyDescent="0.3">
      <c r="A14" s="61" t="s">
        <v>20</v>
      </c>
      <c r="B14" s="38">
        <v>18</v>
      </c>
      <c r="C14" s="38"/>
      <c r="D14" s="38"/>
      <c r="E14" s="38"/>
      <c r="F14" s="38"/>
    </row>
  </sheetData>
  <mergeCells count="3">
    <mergeCell ref="A9:F9"/>
    <mergeCell ref="B10:F10"/>
    <mergeCell ref="B11:F11"/>
  </mergeCells>
  <pageMargins left="0.70866141732283472" right="0.31496062992125984"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6"/>
  <sheetViews>
    <sheetView workbookViewId="0"/>
  </sheetViews>
  <sheetFormatPr defaultColWidth="9" defaultRowHeight="14.4" x14ac:dyDescent="0.3"/>
  <cols>
    <col min="1" max="1" width="18.88671875" style="238" customWidth="1"/>
    <col min="2" max="6" width="14.44140625" style="238" customWidth="1"/>
    <col min="7" max="16384" width="9" style="238"/>
  </cols>
  <sheetData>
    <row r="1" spans="1:6" s="237" customFormat="1" ht="18" x14ac:dyDescent="0.35">
      <c r="A1" s="236" t="s">
        <v>168</v>
      </c>
    </row>
    <row r="2" spans="1:6" x14ac:dyDescent="0.3">
      <c r="A2" s="49" t="s">
        <v>208</v>
      </c>
    </row>
    <row r="3" spans="1:6" x14ac:dyDescent="0.3">
      <c r="A3" s="49" t="s">
        <v>209</v>
      </c>
    </row>
    <row r="4" spans="1:6" x14ac:dyDescent="0.3">
      <c r="A4" s="49"/>
    </row>
    <row r="5" spans="1:6" x14ac:dyDescent="0.3">
      <c r="A5" s="239" t="s">
        <v>1</v>
      </c>
      <c r="B5" s="240" t="s">
        <v>592</v>
      </c>
      <c r="C5" s="241" t="s">
        <v>588</v>
      </c>
      <c r="D5" s="240">
        <v>2025</v>
      </c>
      <c r="E5" s="240">
        <v>2026</v>
      </c>
      <c r="F5" s="240">
        <v>2027</v>
      </c>
    </row>
    <row r="6" spans="1:6" x14ac:dyDescent="0.3">
      <c r="A6" s="242"/>
      <c r="B6" s="257">
        <f>rozpočet!L50</f>
        <v>9213622.6799999997</v>
      </c>
      <c r="C6" s="257">
        <f>rozpočet!M50</f>
        <v>8875617</v>
      </c>
      <c r="D6" s="257">
        <f>rozpočet!N50</f>
        <v>8569501</v>
      </c>
      <c r="E6" s="257">
        <f>rozpočet!O50</f>
        <v>8035136</v>
      </c>
      <c r="F6" s="257">
        <f>rozpočet!P50</f>
        <v>8035136</v>
      </c>
    </row>
    <row r="7" spans="1:6" x14ac:dyDescent="0.3">
      <c r="A7" s="49"/>
    </row>
    <row r="8" spans="1:6" x14ac:dyDescent="0.3">
      <c r="A8" s="49" t="s">
        <v>2</v>
      </c>
    </row>
    <row r="9" spans="1:6" ht="34.5" customHeight="1" x14ac:dyDescent="0.3">
      <c r="A9" s="317" t="s">
        <v>169</v>
      </c>
      <c r="B9" s="317"/>
      <c r="C9" s="317"/>
      <c r="D9" s="317"/>
      <c r="E9" s="317"/>
      <c r="F9" s="317"/>
    </row>
    <row r="10" spans="1:6" x14ac:dyDescent="0.3">
      <c r="A10" s="49"/>
    </row>
    <row r="11" spans="1:6" x14ac:dyDescent="0.3">
      <c r="A11" s="49"/>
    </row>
    <row r="12" spans="1:6" x14ac:dyDescent="0.3">
      <c r="A12" s="244" t="s">
        <v>170</v>
      </c>
    </row>
    <row r="13" spans="1:6" x14ac:dyDescent="0.3">
      <c r="A13" s="49" t="s">
        <v>209</v>
      </c>
    </row>
    <row r="14" spans="1:6" x14ac:dyDescent="0.3">
      <c r="A14" s="49"/>
    </row>
    <row r="15" spans="1:6" x14ac:dyDescent="0.3">
      <c r="A15" s="239" t="s">
        <v>1</v>
      </c>
      <c r="B15" s="240" t="s">
        <v>592</v>
      </c>
      <c r="C15" s="241" t="s">
        <v>588</v>
      </c>
      <c r="D15" s="240">
        <v>2025</v>
      </c>
      <c r="E15" s="240">
        <v>2026</v>
      </c>
      <c r="F15" s="240">
        <v>2027</v>
      </c>
    </row>
    <row r="16" spans="1:6" x14ac:dyDescent="0.3">
      <c r="A16" s="242"/>
      <c r="B16" s="257">
        <f>rozpočet!L51</f>
        <v>2307953.61</v>
      </c>
      <c r="C16" s="257">
        <f>rozpočet!M51</f>
        <v>1925691</v>
      </c>
      <c r="D16" s="257">
        <f>rozpočet!N51</f>
        <v>2089746</v>
      </c>
      <c r="E16" s="257">
        <f>rozpočet!O51</f>
        <v>2089746</v>
      </c>
      <c r="F16" s="257">
        <f>rozpočet!P51</f>
        <v>2089746</v>
      </c>
    </row>
    <row r="17" spans="1:6" x14ac:dyDescent="0.3">
      <c r="A17" s="49"/>
    </row>
    <row r="18" spans="1:6" x14ac:dyDescent="0.3">
      <c r="A18" s="302" t="s">
        <v>8</v>
      </c>
      <c r="B18" s="302"/>
      <c r="C18" s="302"/>
      <c r="D18" s="302"/>
      <c r="E18" s="302"/>
      <c r="F18" s="302"/>
    </row>
    <row r="19" spans="1:6" ht="21" customHeight="1" x14ac:dyDescent="0.3">
      <c r="A19" s="231" t="s">
        <v>9</v>
      </c>
      <c r="B19" s="303" t="s">
        <v>171</v>
      </c>
      <c r="C19" s="303"/>
      <c r="D19" s="303"/>
      <c r="E19" s="303"/>
      <c r="F19" s="303"/>
    </row>
    <row r="20" spans="1:6" ht="21" customHeight="1" x14ac:dyDescent="0.3">
      <c r="A20" s="16" t="s">
        <v>11</v>
      </c>
      <c r="B20" s="304" t="s">
        <v>172</v>
      </c>
      <c r="C20" s="304"/>
      <c r="D20" s="304"/>
      <c r="E20" s="304"/>
      <c r="F20" s="304"/>
    </row>
    <row r="21" spans="1:6" x14ac:dyDescent="0.3">
      <c r="A21" s="232" t="s">
        <v>13</v>
      </c>
      <c r="B21" s="18" t="s">
        <v>14</v>
      </c>
      <c r="C21" s="18" t="s">
        <v>15</v>
      </c>
      <c r="D21" s="18" t="s">
        <v>16</v>
      </c>
      <c r="E21" s="18" t="s">
        <v>17</v>
      </c>
      <c r="F21" s="18" t="s">
        <v>18</v>
      </c>
    </row>
    <row r="22" spans="1:6" x14ac:dyDescent="0.3">
      <c r="A22" s="232" t="s">
        <v>19</v>
      </c>
      <c r="B22" s="18">
        <v>6</v>
      </c>
      <c r="C22" s="18">
        <v>1</v>
      </c>
      <c r="D22" s="18">
        <v>1</v>
      </c>
      <c r="E22" s="18">
        <v>1</v>
      </c>
      <c r="F22" s="18">
        <v>1</v>
      </c>
    </row>
    <row r="23" spans="1:6" x14ac:dyDescent="0.3">
      <c r="A23" s="232" t="s">
        <v>20</v>
      </c>
      <c r="B23" s="18">
        <v>6</v>
      </c>
      <c r="C23" s="18"/>
      <c r="D23" s="18"/>
      <c r="E23" s="18"/>
      <c r="F23" s="18"/>
    </row>
    <row r="24" spans="1:6" ht="28.8" x14ac:dyDescent="0.3">
      <c r="A24" s="16" t="s">
        <v>11</v>
      </c>
      <c r="B24" s="304" t="s">
        <v>173</v>
      </c>
      <c r="C24" s="304"/>
      <c r="D24" s="304"/>
      <c r="E24" s="304"/>
      <c r="F24" s="304"/>
    </row>
    <row r="25" spans="1:6" x14ac:dyDescent="0.3">
      <c r="A25" s="232" t="s">
        <v>13</v>
      </c>
      <c r="B25" s="18" t="s">
        <v>14</v>
      </c>
      <c r="C25" s="18" t="s">
        <v>15</v>
      </c>
      <c r="D25" s="18" t="s">
        <v>16</v>
      </c>
      <c r="E25" s="18" t="s">
        <v>17</v>
      </c>
      <c r="F25" s="18" t="s">
        <v>18</v>
      </c>
    </row>
    <row r="26" spans="1:6" x14ac:dyDescent="0.3">
      <c r="A26" s="232" t="s">
        <v>19</v>
      </c>
      <c r="B26" s="18">
        <v>10.5</v>
      </c>
      <c r="C26" s="18">
        <v>10.5</v>
      </c>
      <c r="D26" s="18">
        <v>11</v>
      </c>
      <c r="E26" s="18">
        <v>11</v>
      </c>
      <c r="F26" s="18">
        <v>11</v>
      </c>
    </row>
    <row r="27" spans="1:6" x14ac:dyDescent="0.3">
      <c r="A27" s="232" t="s">
        <v>20</v>
      </c>
      <c r="B27" s="18">
        <v>10.76</v>
      </c>
      <c r="C27" s="18"/>
      <c r="D27" s="18"/>
      <c r="E27" s="18"/>
      <c r="F27" s="18"/>
    </row>
    <row r="28" spans="1:6" x14ac:dyDescent="0.3">
      <c r="A28" s="49"/>
    </row>
    <row r="29" spans="1:6" x14ac:dyDescent="0.3">
      <c r="A29" s="49"/>
    </row>
    <row r="30" spans="1:6" x14ac:dyDescent="0.3">
      <c r="A30" s="49" t="s">
        <v>2</v>
      </c>
    </row>
    <row r="31" spans="1:6" ht="111" customHeight="1" x14ac:dyDescent="0.3">
      <c r="A31" s="341" t="s">
        <v>544</v>
      </c>
      <c r="B31" s="341"/>
      <c r="C31" s="341"/>
      <c r="D31" s="341"/>
      <c r="E31" s="341"/>
      <c r="F31" s="341"/>
    </row>
    <row r="32" spans="1:6" x14ac:dyDescent="0.3">
      <c r="A32" s="49"/>
    </row>
    <row r="33" spans="1:6" x14ac:dyDescent="0.3">
      <c r="A33" s="49"/>
    </row>
    <row r="35" spans="1:6" x14ac:dyDescent="0.3">
      <c r="A35" s="244" t="s">
        <v>174</v>
      </c>
    </row>
    <row r="36" spans="1:6" x14ac:dyDescent="0.3">
      <c r="A36" s="49" t="s">
        <v>209</v>
      </c>
    </row>
    <row r="37" spans="1:6" x14ac:dyDescent="0.3">
      <c r="A37" s="49"/>
    </row>
    <row r="38" spans="1:6" x14ac:dyDescent="0.3">
      <c r="A38" s="239" t="s">
        <v>1</v>
      </c>
      <c r="B38" s="240" t="s">
        <v>592</v>
      </c>
      <c r="C38" s="241" t="s">
        <v>588</v>
      </c>
      <c r="D38" s="240">
        <v>2025</v>
      </c>
      <c r="E38" s="240">
        <v>2026</v>
      </c>
      <c r="F38" s="240">
        <v>2027</v>
      </c>
    </row>
    <row r="39" spans="1:6" x14ac:dyDescent="0.3">
      <c r="A39" s="242"/>
      <c r="B39" s="257">
        <f>rozpočet!L52</f>
        <v>3890631.0500000003</v>
      </c>
      <c r="C39" s="257">
        <f>rozpočet!M52</f>
        <v>3950497</v>
      </c>
      <c r="D39" s="257">
        <f>rozpočet!N52</f>
        <v>3985121</v>
      </c>
      <c r="E39" s="257">
        <f>rozpočet!O52</f>
        <v>3450756</v>
      </c>
      <c r="F39" s="257">
        <f>rozpočet!P52</f>
        <v>3450756</v>
      </c>
    </row>
    <row r="40" spans="1:6" x14ac:dyDescent="0.3">
      <c r="A40" s="49"/>
    </row>
    <row r="41" spans="1:6" ht="17.25" customHeight="1" x14ac:dyDescent="0.3">
      <c r="A41" s="302" t="s">
        <v>8</v>
      </c>
      <c r="B41" s="302"/>
      <c r="C41" s="302"/>
      <c r="D41" s="302"/>
      <c r="E41" s="302"/>
      <c r="F41" s="302"/>
    </row>
    <row r="42" spans="1:6" ht="17.25" customHeight="1" x14ac:dyDescent="0.3">
      <c r="A42" s="231" t="s">
        <v>9</v>
      </c>
      <c r="B42" s="303" t="s">
        <v>175</v>
      </c>
      <c r="C42" s="303"/>
      <c r="D42" s="303"/>
      <c r="E42" s="303"/>
      <c r="F42" s="303"/>
    </row>
    <row r="43" spans="1:6" ht="17.25" customHeight="1" x14ac:dyDescent="0.3">
      <c r="A43" s="16" t="s">
        <v>11</v>
      </c>
      <c r="B43" s="304" t="s">
        <v>172</v>
      </c>
      <c r="C43" s="304"/>
      <c r="D43" s="304"/>
      <c r="E43" s="304"/>
      <c r="F43" s="304"/>
    </row>
    <row r="44" spans="1:6" x14ac:dyDescent="0.3">
      <c r="A44" s="232" t="s">
        <v>13</v>
      </c>
      <c r="B44" s="18" t="s">
        <v>14</v>
      </c>
      <c r="C44" s="18" t="s">
        <v>15</v>
      </c>
      <c r="D44" s="18" t="s">
        <v>16</v>
      </c>
      <c r="E44" s="18" t="s">
        <v>17</v>
      </c>
      <c r="F44" s="18" t="s">
        <v>18</v>
      </c>
    </row>
    <row r="45" spans="1:6" x14ac:dyDescent="0.3">
      <c r="A45" s="232" t="s">
        <v>19</v>
      </c>
      <c r="B45" s="18">
        <v>3</v>
      </c>
      <c r="C45" s="18">
        <v>3</v>
      </c>
      <c r="D45" s="18">
        <v>3</v>
      </c>
      <c r="E45" s="18">
        <v>3</v>
      </c>
      <c r="F45" s="18">
        <v>3</v>
      </c>
    </row>
    <row r="46" spans="1:6" x14ac:dyDescent="0.3">
      <c r="A46" s="232" t="s">
        <v>20</v>
      </c>
      <c r="B46" s="18">
        <v>3</v>
      </c>
      <c r="C46" s="18"/>
      <c r="D46" s="18"/>
      <c r="E46" s="18"/>
      <c r="F46" s="18"/>
    </row>
    <row r="47" spans="1:6" ht="18.75" customHeight="1" x14ac:dyDescent="0.3">
      <c r="A47" s="16" t="s">
        <v>11</v>
      </c>
      <c r="B47" s="304" t="s">
        <v>173</v>
      </c>
      <c r="C47" s="304"/>
      <c r="D47" s="304"/>
      <c r="E47" s="304"/>
      <c r="F47" s="304"/>
    </row>
    <row r="48" spans="1:6" x14ac:dyDescent="0.3">
      <c r="A48" s="232" t="s">
        <v>13</v>
      </c>
      <c r="B48" s="18" t="s">
        <v>14</v>
      </c>
      <c r="C48" s="18" t="s">
        <v>15</v>
      </c>
      <c r="D48" s="18" t="s">
        <v>16</v>
      </c>
      <c r="E48" s="18" t="s">
        <v>17</v>
      </c>
      <c r="F48" s="18" t="s">
        <v>18</v>
      </c>
    </row>
    <row r="49" spans="1:8" x14ac:dyDescent="0.3">
      <c r="A49" s="232" t="s">
        <v>19</v>
      </c>
      <c r="B49" s="18">
        <v>16.100000000000001</v>
      </c>
      <c r="C49" s="18">
        <v>15.8</v>
      </c>
      <c r="D49" s="18">
        <v>15.5</v>
      </c>
      <c r="E49" s="18">
        <v>15</v>
      </c>
      <c r="F49" s="18">
        <v>15</v>
      </c>
    </row>
    <row r="50" spans="1:8" x14ac:dyDescent="0.3">
      <c r="A50" s="232" t="s">
        <v>20</v>
      </c>
      <c r="B50" s="18">
        <v>15.63</v>
      </c>
      <c r="C50" s="18"/>
      <c r="D50" s="18"/>
      <c r="E50" s="18"/>
      <c r="F50" s="18"/>
    </row>
    <row r="51" spans="1:8" ht="21" customHeight="1" x14ac:dyDescent="0.3">
      <c r="A51" s="16" t="s">
        <v>11</v>
      </c>
      <c r="B51" s="304" t="s">
        <v>176</v>
      </c>
      <c r="C51" s="304"/>
      <c r="D51" s="304"/>
      <c r="E51" s="304"/>
      <c r="F51" s="304"/>
    </row>
    <row r="52" spans="1:8" x14ac:dyDescent="0.3">
      <c r="A52" s="232" t="s">
        <v>13</v>
      </c>
      <c r="B52" s="18" t="s">
        <v>14</v>
      </c>
      <c r="C52" s="18" t="s">
        <v>15</v>
      </c>
      <c r="D52" s="18" t="s">
        <v>16</v>
      </c>
      <c r="E52" s="18" t="s">
        <v>17</v>
      </c>
      <c r="F52" s="18" t="s">
        <v>18</v>
      </c>
    </row>
    <row r="53" spans="1:8" x14ac:dyDescent="0.3">
      <c r="A53" s="232" t="s">
        <v>19</v>
      </c>
      <c r="B53" s="18">
        <v>0.25</v>
      </c>
      <c r="C53" s="18">
        <v>0.25</v>
      </c>
      <c r="D53" s="18">
        <v>0.26</v>
      </c>
      <c r="E53" s="18">
        <v>0.26</v>
      </c>
      <c r="F53" s="18">
        <v>0.26</v>
      </c>
    </row>
    <row r="54" spans="1:8" x14ac:dyDescent="0.3">
      <c r="A54" s="232" t="s">
        <v>20</v>
      </c>
      <c r="B54" s="18">
        <v>0.26</v>
      </c>
      <c r="C54" s="18"/>
      <c r="D54" s="18"/>
      <c r="E54" s="18"/>
      <c r="F54" s="18"/>
    </row>
    <row r="55" spans="1:8" x14ac:dyDescent="0.3">
      <c r="A55" s="49"/>
    </row>
    <row r="56" spans="1:8" x14ac:dyDescent="0.3">
      <c r="A56" s="49" t="s">
        <v>2</v>
      </c>
    </row>
    <row r="57" spans="1:8" ht="99" customHeight="1" x14ac:dyDescent="0.3">
      <c r="A57" s="340" t="s">
        <v>276</v>
      </c>
      <c r="B57" s="340"/>
      <c r="C57" s="340"/>
      <c r="D57" s="340"/>
      <c r="E57" s="340"/>
      <c r="F57" s="340"/>
    </row>
    <row r="58" spans="1:8" x14ac:dyDescent="0.3">
      <c r="A58" s="51"/>
    </row>
    <row r="59" spans="1:8" x14ac:dyDescent="0.3">
      <c r="A59" s="49"/>
    </row>
    <row r="60" spans="1:8" x14ac:dyDescent="0.3">
      <c r="A60" s="49"/>
    </row>
    <row r="61" spans="1:8" x14ac:dyDescent="0.3">
      <c r="A61" s="244" t="s">
        <v>177</v>
      </c>
    </row>
    <row r="62" spans="1:8" x14ac:dyDescent="0.3">
      <c r="A62" s="49" t="s">
        <v>209</v>
      </c>
    </row>
    <row r="63" spans="1:8" x14ac:dyDescent="0.3">
      <c r="A63" s="49"/>
    </row>
    <row r="64" spans="1:8" x14ac:dyDescent="0.3">
      <c r="A64" s="245" t="s">
        <v>1</v>
      </c>
      <c r="B64" s="240" t="s">
        <v>592</v>
      </c>
      <c r="C64" s="241" t="s">
        <v>588</v>
      </c>
      <c r="D64" s="240">
        <v>2025</v>
      </c>
      <c r="E64" s="240">
        <v>2026</v>
      </c>
      <c r="F64" s="240">
        <v>2027</v>
      </c>
      <c r="G64" s="246"/>
      <c r="H64" s="246"/>
    </row>
    <row r="65" spans="1:6" x14ac:dyDescent="0.3">
      <c r="A65" s="247"/>
      <c r="B65" s="257">
        <f>rozpočet!L53</f>
        <v>1229198.52</v>
      </c>
      <c r="C65" s="257">
        <f>rozpočet!M53</f>
        <v>1283783</v>
      </c>
      <c r="D65" s="257">
        <f>rozpočet!N53</f>
        <v>1069794</v>
      </c>
      <c r="E65" s="257">
        <f>rozpočet!O53</f>
        <v>1069794</v>
      </c>
      <c r="F65" s="257">
        <f>rozpočet!P53</f>
        <v>1069794</v>
      </c>
    </row>
    <row r="66" spans="1:6" x14ac:dyDescent="0.3">
      <c r="A66" s="248"/>
      <c r="B66" s="249"/>
      <c r="C66" s="249"/>
      <c r="D66" s="250"/>
      <c r="E66" s="250"/>
      <c r="F66" s="250"/>
    </row>
    <row r="67" spans="1:6" ht="15" customHeight="1" x14ac:dyDescent="0.3">
      <c r="A67" s="302" t="s">
        <v>8</v>
      </c>
      <c r="B67" s="302"/>
      <c r="C67" s="302"/>
      <c r="D67" s="302"/>
      <c r="E67" s="302"/>
      <c r="F67" s="302"/>
    </row>
    <row r="68" spans="1:6" ht="18.75" customHeight="1" x14ac:dyDescent="0.3">
      <c r="A68" s="231" t="s">
        <v>9</v>
      </c>
      <c r="B68" s="303" t="s">
        <v>178</v>
      </c>
      <c r="C68" s="303"/>
      <c r="D68" s="303"/>
      <c r="E68" s="303"/>
      <c r="F68" s="303"/>
    </row>
    <row r="69" spans="1:6" ht="18.75" customHeight="1" x14ac:dyDescent="0.3">
      <c r="A69" s="16" t="s">
        <v>11</v>
      </c>
      <c r="B69" s="304" t="s">
        <v>179</v>
      </c>
      <c r="C69" s="304"/>
      <c r="D69" s="304"/>
      <c r="E69" s="304"/>
      <c r="F69" s="304"/>
    </row>
    <row r="70" spans="1:6" ht="15" customHeight="1" x14ac:dyDescent="0.3">
      <c r="A70" s="232" t="s">
        <v>13</v>
      </c>
      <c r="B70" s="18" t="s">
        <v>14</v>
      </c>
      <c r="C70" s="18" t="s">
        <v>15</v>
      </c>
      <c r="D70" s="18" t="s">
        <v>16</v>
      </c>
      <c r="E70" s="18" t="s">
        <v>17</v>
      </c>
      <c r="F70" s="18" t="s">
        <v>18</v>
      </c>
    </row>
    <row r="71" spans="1:6" ht="15" customHeight="1" x14ac:dyDescent="0.3">
      <c r="A71" s="232" t="s">
        <v>19</v>
      </c>
      <c r="B71" s="18">
        <v>4</v>
      </c>
      <c r="C71" s="18">
        <v>4</v>
      </c>
      <c r="D71" s="18">
        <v>4</v>
      </c>
      <c r="E71" s="18">
        <v>4</v>
      </c>
      <c r="F71" s="18">
        <v>4</v>
      </c>
    </row>
    <row r="72" spans="1:6" ht="15" customHeight="1" x14ac:dyDescent="0.3">
      <c r="A72" s="232" t="s">
        <v>20</v>
      </c>
      <c r="B72" s="18">
        <v>4</v>
      </c>
      <c r="C72" s="18">
        <v>4</v>
      </c>
      <c r="D72" s="18"/>
      <c r="E72" s="18"/>
      <c r="F72" s="18"/>
    </row>
    <row r="73" spans="1:6" ht="18" customHeight="1" x14ac:dyDescent="0.3">
      <c r="A73" s="16" t="s">
        <v>11</v>
      </c>
      <c r="B73" s="304" t="s">
        <v>180</v>
      </c>
      <c r="C73" s="304"/>
      <c r="D73" s="304"/>
      <c r="E73" s="304"/>
      <c r="F73" s="304"/>
    </row>
    <row r="74" spans="1:6" ht="15" customHeight="1" x14ac:dyDescent="0.3">
      <c r="A74" s="232" t="s">
        <v>13</v>
      </c>
      <c r="B74" s="18" t="s">
        <v>14</v>
      </c>
      <c r="C74" s="18" t="s">
        <v>15</v>
      </c>
      <c r="D74" s="18" t="s">
        <v>16</v>
      </c>
      <c r="E74" s="18" t="s">
        <v>17</v>
      </c>
      <c r="F74" s="18" t="s">
        <v>18</v>
      </c>
    </row>
    <row r="75" spans="1:6" ht="15" customHeight="1" x14ac:dyDescent="0.3">
      <c r="A75" s="232" t="s">
        <v>19</v>
      </c>
      <c r="B75" s="18">
        <v>980</v>
      </c>
      <c r="C75" s="18">
        <v>980</v>
      </c>
      <c r="D75" s="18">
        <v>980</v>
      </c>
      <c r="E75" s="18">
        <v>980</v>
      </c>
      <c r="F75" s="18">
        <v>980</v>
      </c>
    </row>
    <row r="76" spans="1:6" ht="15" customHeight="1" x14ac:dyDescent="0.3">
      <c r="A76" s="232" t="s">
        <v>20</v>
      </c>
      <c r="B76" s="18">
        <v>983</v>
      </c>
      <c r="C76" s="18"/>
      <c r="D76" s="18"/>
      <c r="E76" s="18"/>
      <c r="F76" s="18"/>
    </row>
    <row r="77" spans="1:6" ht="18" customHeight="1" x14ac:dyDescent="0.3">
      <c r="A77" s="231" t="s">
        <v>9</v>
      </c>
      <c r="B77" s="303" t="s">
        <v>181</v>
      </c>
      <c r="C77" s="303"/>
      <c r="D77" s="303"/>
      <c r="E77" s="303"/>
      <c r="F77" s="303"/>
    </row>
    <row r="78" spans="1:6" ht="18" customHeight="1" x14ac:dyDescent="0.3">
      <c r="A78" s="16" t="s">
        <v>11</v>
      </c>
      <c r="B78" s="304" t="s">
        <v>182</v>
      </c>
      <c r="C78" s="304"/>
      <c r="D78" s="304"/>
      <c r="E78" s="304"/>
      <c r="F78" s="304"/>
    </row>
    <row r="79" spans="1:6" ht="15" customHeight="1" x14ac:dyDescent="0.3">
      <c r="A79" s="232" t="s">
        <v>13</v>
      </c>
      <c r="B79" s="18" t="s">
        <v>14</v>
      </c>
      <c r="C79" s="18" t="s">
        <v>15</v>
      </c>
      <c r="D79" s="18" t="s">
        <v>16</v>
      </c>
      <c r="E79" s="18" t="s">
        <v>17</v>
      </c>
      <c r="F79" s="18" t="s">
        <v>18</v>
      </c>
    </row>
    <row r="80" spans="1:6" ht="15" customHeight="1" x14ac:dyDescent="0.3">
      <c r="A80" s="232" t="s">
        <v>19</v>
      </c>
      <c r="B80" s="18">
        <v>90</v>
      </c>
      <c r="C80" s="18">
        <v>90</v>
      </c>
      <c r="D80" s="18">
        <v>70</v>
      </c>
      <c r="E80" s="18">
        <v>70</v>
      </c>
      <c r="F80" s="18">
        <v>70</v>
      </c>
    </row>
    <row r="81" spans="1:6" ht="15" customHeight="1" x14ac:dyDescent="0.3">
      <c r="A81" s="232" t="s">
        <v>20</v>
      </c>
      <c r="B81" s="18">
        <v>63</v>
      </c>
      <c r="C81" s="18"/>
      <c r="D81" s="18"/>
      <c r="E81" s="18"/>
      <c r="F81" s="18"/>
    </row>
    <row r="82" spans="1:6" ht="18.75" customHeight="1" x14ac:dyDescent="0.3">
      <c r="A82" s="16" t="s">
        <v>11</v>
      </c>
      <c r="B82" s="304" t="s">
        <v>183</v>
      </c>
      <c r="C82" s="304"/>
      <c r="D82" s="304"/>
      <c r="E82" s="304"/>
      <c r="F82" s="304"/>
    </row>
    <row r="83" spans="1:6" ht="18.75" customHeight="1" x14ac:dyDescent="0.3">
      <c r="A83" s="232" t="s">
        <v>13</v>
      </c>
      <c r="B83" s="18" t="s">
        <v>14</v>
      </c>
      <c r="C83" s="18" t="s">
        <v>15</v>
      </c>
      <c r="D83" s="18" t="s">
        <v>16</v>
      </c>
      <c r="E83" s="18" t="s">
        <v>17</v>
      </c>
      <c r="F83" s="18" t="s">
        <v>18</v>
      </c>
    </row>
    <row r="84" spans="1:6" ht="15" customHeight="1" x14ac:dyDescent="0.3">
      <c r="A84" s="232" t="s">
        <v>19</v>
      </c>
      <c r="B84" s="18">
        <v>60</v>
      </c>
      <c r="C84" s="18">
        <v>60</v>
      </c>
      <c r="D84" s="18">
        <v>60</v>
      </c>
      <c r="E84" s="18">
        <v>60</v>
      </c>
      <c r="F84" s="18">
        <v>60</v>
      </c>
    </row>
    <row r="85" spans="1:6" ht="15" customHeight="1" x14ac:dyDescent="0.3">
      <c r="A85" s="232" t="s">
        <v>20</v>
      </c>
      <c r="B85" s="18">
        <v>79</v>
      </c>
      <c r="C85" s="18"/>
      <c r="D85" s="18"/>
      <c r="E85" s="18"/>
      <c r="F85" s="18"/>
    </row>
    <row r="86" spans="1:6" x14ac:dyDescent="0.3">
      <c r="A86" s="248"/>
      <c r="B86" s="249"/>
      <c r="C86" s="249"/>
      <c r="D86" s="250"/>
      <c r="E86" s="250"/>
      <c r="F86" s="250"/>
    </row>
    <row r="87" spans="1:6" x14ac:dyDescent="0.3">
      <c r="A87" s="49"/>
    </row>
    <row r="88" spans="1:6" x14ac:dyDescent="0.3">
      <c r="A88" s="49" t="s">
        <v>2</v>
      </c>
    </row>
    <row r="89" spans="1:6" ht="66.75" customHeight="1" x14ac:dyDescent="0.3">
      <c r="A89" s="340" t="s">
        <v>184</v>
      </c>
      <c r="B89" s="340"/>
      <c r="C89" s="340"/>
      <c r="D89" s="340"/>
      <c r="E89" s="340"/>
      <c r="F89" s="340"/>
    </row>
    <row r="90" spans="1:6" x14ac:dyDescent="0.3">
      <c r="A90" s="49"/>
    </row>
    <row r="91" spans="1:6" x14ac:dyDescent="0.3">
      <c r="A91" s="49"/>
    </row>
    <row r="92" spans="1:6" x14ac:dyDescent="0.3">
      <c r="A92" s="244" t="s">
        <v>185</v>
      </c>
    </row>
    <row r="93" spans="1:6" x14ac:dyDescent="0.3">
      <c r="A93" s="49" t="s">
        <v>209</v>
      </c>
    </row>
    <row r="94" spans="1:6" x14ac:dyDescent="0.3">
      <c r="A94" s="49"/>
    </row>
    <row r="95" spans="1:6" x14ac:dyDescent="0.3">
      <c r="A95" s="239" t="s">
        <v>1</v>
      </c>
      <c r="B95" s="240" t="s">
        <v>592</v>
      </c>
      <c r="C95" s="241" t="s">
        <v>588</v>
      </c>
      <c r="D95" s="240">
        <v>2025</v>
      </c>
      <c r="E95" s="240">
        <v>2026</v>
      </c>
      <c r="F95" s="240">
        <v>2027</v>
      </c>
    </row>
    <row r="96" spans="1:6" x14ac:dyDescent="0.3">
      <c r="A96" s="242"/>
      <c r="B96" s="257">
        <f>rozpočet!L54</f>
        <v>505543.97</v>
      </c>
      <c r="C96" s="257">
        <f>rozpočet!M54</f>
        <v>495015</v>
      </c>
      <c r="D96" s="257">
        <f>rozpočet!N54</f>
        <v>475924</v>
      </c>
      <c r="E96" s="257">
        <f>rozpočet!O54</f>
        <v>475924</v>
      </c>
      <c r="F96" s="257">
        <f>rozpočet!P54</f>
        <v>475924</v>
      </c>
    </row>
    <row r="97" spans="1:6" x14ac:dyDescent="0.3">
      <c r="A97" s="49"/>
    </row>
    <row r="98" spans="1:6" x14ac:dyDescent="0.3">
      <c r="A98" s="49"/>
    </row>
    <row r="99" spans="1:6" x14ac:dyDescent="0.3">
      <c r="A99" s="244" t="s">
        <v>186</v>
      </c>
    </row>
    <row r="100" spans="1:6" x14ac:dyDescent="0.3">
      <c r="A100" s="49" t="s">
        <v>209</v>
      </c>
    </row>
    <row r="101" spans="1:6" x14ac:dyDescent="0.3">
      <c r="A101" s="49"/>
    </row>
    <row r="102" spans="1:6" x14ac:dyDescent="0.3">
      <c r="A102" s="239" t="s">
        <v>1</v>
      </c>
      <c r="B102" s="240" t="s">
        <v>592</v>
      </c>
      <c r="C102" s="241" t="s">
        <v>588</v>
      </c>
      <c r="D102" s="240">
        <v>2025</v>
      </c>
      <c r="E102" s="240">
        <v>2026</v>
      </c>
      <c r="F102" s="240">
        <v>2027</v>
      </c>
    </row>
    <row r="103" spans="1:6" x14ac:dyDescent="0.3">
      <c r="A103" s="242"/>
      <c r="B103" s="257">
        <f>rozpočet!L55</f>
        <v>242374</v>
      </c>
      <c r="C103" s="257">
        <f>rozpočet!M55</f>
        <v>219591</v>
      </c>
      <c r="D103" s="257">
        <f>rozpočet!N55</f>
        <v>191900</v>
      </c>
      <c r="E103" s="257">
        <f>rozpočet!O55</f>
        <v>191900</v>
      </c>
      <c r="F103" s="257">
        <f>rozpočet!P55</f>
        <v>191900</v>
      </c>
    </row>
    <row r="104" spans="1:6" x14ac:dyDescent="0.3">
      <c r="A104" s="49"/>
    </row>
    <row r="105" spans="1:6" x14ac:dyDescent="0.3">
      <c r="A105" s="302" t="s">
        <v>8</v>
      </c>
      <c r="B105" s="302"/>
      <c r="C105" s="302"/>
      <c r="D105" s="302"/>
      <c r="E105" s="302"/>
      <c r="F105" s="302"/>
    </row>
    <row r="106" spans="1:6" ht="18" customHeight="1" x14ac:dyDescent="0.3">
      <c r="A106" s="231" t="s">
        <v>9</v>
      </c>
      <c r="B106" s="303" t="s">
        <v>187</v>
      </c>
      <c r="C106" s="303"/>
      <c r="D106" s="303"/>
      <c r="E106" s="303"/>
      <c r="F106" s="303"/>
    </row>
    <row r="107" spans="1:6" ht="18" customHeight="1" x14ac:dyDescent="0.3">
      <c r="A107" s="16" t="s">
        <v>11</v>
      </c>
      <c r="B107" s="304" t="s">
        <v>188</v>
      </c>
      <c r="C107" s="304"/>
      <c r="D107" s="304"/>
      <c r="E107" s="304"/>
      <c r="F107" s="304"/>
    </row>
    <row r="108" spans="1:6" x14ac:dyDescent="0.3">
      <c r="A108" s="232" t="s">
        <v>13</v>
      </c>
      <c r="B108" s="18" t="s">
        <v>14</v>
      </c>
      <c r="C108" s="18" t="s">
        <v>15</v>
      </c>
      <c r="D108" s="18" t="s">
        <v>16</v>
      </c>
      <c r="E108" s="18" t="s">
        <v>17</v>
      </c>
      <c r="F108" s="18" t="s">
        <v>18</v>
      </c>
    </row>
    <row r="109" spans="1:6" x14ac:dyDescent="0.3">
      <c r="A109" s="232" t="s">
        <v>19</v>
      </c>
      <c r="B109" s="18">
        <v>840</v>
      </c>
      <c r="C109" s="18">
        <v>840</v>
      </c>
      <c r="D109" s="18">
        <v>720</v>
      </c>
      <c r="E109" s="18">
        <v>720</v>
      </c>
      <c r="F109" s="18">
        <v>720</v>
      </c>
    </row>
    <row r="110" spans="1:6" x14ac:dyDescent="0.3">
      <c r="A110" s="232" t="s">
        <v>20</v>
      </c>
      <c r="B110" s="18">
        <v>840</v>
      </c>
      <c r="C110" s="18"/>
      <c r="D110" s="18"/>
      <c r="E110" s="18"/>
      <c r="F110" s="18"/>
    </row>
    <row r="111" spans="1:6" x14ac:dyDescent="0.3">
      <c r="A111" s="49"/>
    </row>
    <row r="112" spans="1:6" x14ac:dyDescent="0.3">
      <c r="A112" s="49" t="s">
        <v>2</v>
      </c>
    </row>
    <row r="113" spans="1:6" ht="46.5" customHeight="1" x14ac:dyDescent="0.3">
      <c r="A113" s="340" t="s">
        <v>531</v>
      </c>
      <c r="B113" s="340"/>
      <c r="C113" s="340"/>
      <c r="D113" s="340"/>
      <c r="E113" s="340"/>
      <c r="F113" s="340"/>
    </row>
    <row r="114" spans="1:6" x14ac:dyDescent="0.3">
      <c r="A114" s="49"/>
    </row>
    <row r="115" spans="1:6" x14ac:dyDescent="0.3">
      <c r="A115" s="49"/>
    </row>
    <row r="116" spans="1:6" x14ac:dyDescent="0.3">
      <c r="A116" s="244" t="s">
        <v>189</v>
      </c>
    </row>
    <row r="117" spans="1:6" x14ac:dyDescent="0.3">
      <c r="A117" s="49" t="s">
        <v>209</v>
      </c>
    </row>
    <row r="118" spans="1:6" x14ac:dyDescent="0.3">
      <c r="A118" s="49"/>
    </row>
    <row r="119" spans="1:6" x14ac:dyDescent="0.3">
      <c r="A119" s="239" t="s">
        <v>1</v>
      </c>
      <c r="B119" s="240" t="s">
        <v>592</v>
      </c>
      <c r="C119" s="241" t="s">
        <v>588</v>
      </c>
      <c r="D119" s="240">
        <v>2025</v>
      </c>
      <c r="E119" s="240">
        <v>2026</v>
      </c>
      <c r="F119" s="240">
        <v>2027</v>
      </c>
    </row>
    <row r="120" spans="1:6" x14ac:dyDescent="0.3">
      <c r="A120" s="242"/>
      <c r="B120" s="257">
        <f>rozpočet!L56</f>
        <v>263169.96999999997</v>
      </c>
      <c r="C120" s="257">
        <f>rozpočet!M56</f>
        <v>275424</v>
      </c>
      <c r="D120" s="257">
        <f>rozpočet!N56</f>
        <v>284024</v>
      </c>
      <c r="E120" s="257">
        <f>rozpočet!O56</f>
        <v>284024</v>
      </c>
      <c r="F120" s="257">
        <f>rozpočet!P56</f>
        <v>284024</v>
      </c>
    </row>
    <row r="121" spans="1:6" x14ac:dyDescent="0.3">
      <c r="A121" s="49"/>
    </row>
    <row r="122" spans="1:6" x14ac:dyDescent="0.3">
      <c r="A122" s="302" t="s">
        <v>8</v>
      </c>
      <c r="B122" s="302"/>
      <c r="C122" s="302"/>
      <c r="D122" s="302"/>
      <c r="E122" s="302"/>
      <c r="F122" s="302"/>
    </row>
    <row r="123" spans="1:6" x14ac:dyDescent="0.3">
      <c r="A123" s="231" t="s">
        <v>9</v>
      </c>
      <c r="B123" s="303" t="s">
        <v>190</v>
      </c>
      <c r="C123" s="303"/>
      <c r="D123" s="303"/>
      <c r="E123" s="303"/>
      <c r="F123" s="303"/>
    </row>
    <row r="124" spans="1:6" ht="28.8" x14ac:dyDescent="0.3">
      <c r="A124" s="16" t="s">
        <v>11</v>
      </c>
      <c r="B124" s="304" t="s">
        <v>191</v>
      </c>
      <c r="C124" s="304"/>
      <c r="D124" s="304"/>
      <c r="E124" s="304"/>
      <c r="F124" s="304"/>
    </row>
    <row r="125" spans="1:6" x14ac:dyDescent="0.3">
      <c r="A125" s="232" t="s">
        <v>13</v>
      </c>
      <c r="B125" s="18" t="s">
        <v>14</v>
      </c>
      <c r="C125" s="18" t="s">
        <v>15</v>
      </c>
      <c r="D125" s="18" t="s">
        <v>16</v>
      </c>
      <c r="E125" s="18" t="s">
        <v>17</v>
      </c>
      <c r="F125" s="18" t="s">
        <v>18</v>
      </c>
    </row>
    <row r="126" spans="1:6" x14ac:dyDescent="0.3">
      <c r="A126" s="232" t="s">
        <v>19</v>
      </c>
      <c r="B126" s="18">
        <v>320</v>
      </c>
      <c r="C126" s="18">
        <v>300</v>
      </c>
      <c r="D126" s="18">
        <v>300</v>
      </c>
      <c r="E126" s="18">
        <v>300</v>
      </c>
      <c r="F126" s="18">
        <v>300</v>
      </c>
    </row>
    <row r="127" spans="1:6" x14ac:dyDescent="0.3">
      <c r="A127" s="232" t="s">
        <v>20</v>
      </c>
      <c r="B127" s="18">
        <v>300</v>
      </c>
      <c r="C127" s="18"/>
      <c r="D127" s="18"/>
      <c r="E127" s="18"/>
      <c r="F127" s="18"/>
    </row>
    <row r="128" spans="1:6" ht="28.8" x14ac:dyDescent="0.3">
      <c r="A128" s="16" t="s">
        <v>11</v>
      </c>
      <c r="B128" s="304" t="s">
        <v>192</v>
      </c>
      <c r="C128" s="304"/>
      <c r="D128" s="304"/>
      <c r="E128" s="304"/>
      <c r="F128" s="304"/>
    </row>
    <row r="129" spans="1:6" x14ac:dyDescent="0.3">
      <c r="A129" s="232" t="s">
        <v>13</v>
      </c>
      <c r="B129" s="18" t="s">
        <v>14</v>
      </c>
      <c r="C129" s="18" t="s">
        <v>15</v>
      </c>
      <c r="D129" s="18" t="s">
        <v>16</v>
      </c>
      <c r="E129" s="18" t="s">
        <v>17</v>
      </c>
      <c r="F129" s="18" t="s">
        <v>18</v>
      </c>
    </row>
    <row r="130" spans="1:6" x14ac:dyDescent="0.3">
      <c r="A130" s="232" t="s">
        <v>19</v>
      </c>
      <c r="B130" s="18" t="s">
        <v>95</v>
      </c>
      <c r="C130" s="18" t="s">
        <v>95</v>
      </c>
      <c r="D130" s="18" t="s">
        <v>95</v>
      </c>
      <c r="E130" s="18" t="s">
        <v>95</v>
      </c>
      <c r="F130" s="18" t="s">
        <v>95</v>
      </c>
    </row>
    <row r="131" spans="1:6" x14ac:dyDescent="0.3">
      <c r="A131" s="232" t="s">
        <v>20</v>
      </c>
      <c r="B131" s="18" t="s">
        <v>95</v>
      </c>
      <c r="C131" s="18"/>
      <c r="D131" s="18"/>
      <c r="E131" s="18"/>
      <c r="F131" s="18"/>
    </row>
    <row r="132" spans="1:6" x14ac:dyDescent="0.3">
      <c r="A132" s="49"/>
    </row>
    <row r="133" spans="1:6" x14ac:dyDescent="0.3">
      <c r="A133" s="49" t="s">
        <v>2</v>
      </c>
    </row>
    <row r="134" spans="1:6" ht="63" customHeight="1" x14ac:dyDescent="0.3">
      <c r="A134" s="340" t="s">
        <v>193</v>
      </c>
      <c r="B134" s="340"/>
      <c r="C134" s="340"/>
      <c r="D134" s="340"/>
      <c r="E134" s="340"/>
      <c r="F134" s="340"/>
    </row>
    <row r="135" spans="1:6" x14ac:dyDescent="0.3">
      <c r="A135" s="49"/>
    </row>
    <row r="136" spans="1:6" x14ac:dyDescent="0.3">
      <c r="A136" s="49"/>
    </row>
    <row r="138" spans="1:6" x14ac:dyDescent="0.3">
      <c r="A138" s="244" t="s">
        <v>194</v>
      </c>
    </row>
    <row r="139" spans="1:6" x14ac:dyDescent="0.3">
      <c r="A139" s="49" t="s">
        <v>209</v>
      </c>
    </row>
    <row r="140" spans="1:6" x14ac:dyDescent="0.3">
      <c r="A140" s="49"/>
    </row>
    <row r="141" spans="1:6" x14ac:dyDescent="0.3">
      <c r="A141" s="239" t="s">
        <v>1</v>
      </c>
      <c r="B141" s="240" t="s">
        <v>592</v>
      </c>
      <c r="C141" s="241" t="s">
        <v>588</v>
      </c>
      <c r="D141" s="240">
        <v>2025</v>
      </c>
      <c r="E141" s="240">
        <v>2026</v>
      </c>
      <c r="F141" s="240">
        <v>2027</v>
      </c>
    </row>
    <row r="142" spans="1:6" x14ac:dyDescent="0.3">
      <c r="A142" s="242"/>
      <c r="B142" s="257">
        <f>rozpočet!L57</f>
        <v>437919.34</v>
      </c>
      <c r="C142" s="257">
        <f>rozpočet!M57</f>
        <v>433504</v>
      </c>
      <c r="D142" s="257">
        <f>rozpočet!N57</f>
        <v>440246</v>
      </c>
      <c r="E142" s="257">
        <f>rozpočet!O57</f>
        <v>440246</v>
      </c>
      <c r="F142" s="257">
        <f>rozpočet!P57</f>
        <v>440246</v>
      </c>
    </row>
    <row r="143" spans="1:6" x14ac:dyDescent="0.3">
      <c r="A143" s="49"/>
    </row>
    <row r="144" spans="1:6" ht="19.5" customHeight="1" x14ac:dyDescent="0.3">
      <c r="A144" s="302" t="s">
        <v>8</v>
      </c>
      <c r="B144" s="302"/>
      <c r="C144" s="302"/>
      <c r="D144" s="302"/>
      <c r="E144" s="302"/>
      <c r="F144" s="302"/>
    </row>
    <row r="145" spans="1:6" ht="19.5" customHeight="1" x14ac:dyDescent="0.3">
      <c r="A145" s="231" t="s">
        <v>9</v>
      </c>
      <c r="B145" s="303" t="s">
        <v>195</v>
      </c>
      <c r="C145" s="303"/>
      <c r="D145" s="303"/>
      <c r="E145" s="303"/>
      <c r="F145" s="303"/>
    </row>
    <row r="146" spans="1:6" ht="28.8" x14ac:dyDescent="0.3">
      <c r="A146" s="16" t="s">
        <v>11</v>
      </c>
      <c r="B146" s="304" t="s">
        <v>172</v>
      </c>
      <c r="C146" s="304"/>
      <c r="D146" s="304"/>
      <c r="E146" s="304"/>
      <c r="F146" s="304"/>
    </row>
    <row r="147" spans="1:6" x14ac:dyDescent="0.3">
      <c r="A147" s="232" t="s">
        <v>13</v>
      </c>
      <c r="B147" s="18" t="s">
        <v>14</v>
      </c>
      <c r="C147" s="18" t="s">
        <v>15</v>
      </c>
      <c r="D147" s="18" t="s">
        <v>16</v>
      </c>
      <c r="E147" s="18" t="s">
        <v>17</v>
      </c>
      <c r="F147" s="18" t="s">
        <v>18</v>
      </c>
    </row>
    <row r="148" spans="1:6" x14ac:dyDescent="0.3">
      <c r="A148" s="232" t="s">
        <v>19</v>
      </c>
      <c r="B148" s="18">
        <v>3</v>
      </c>
      <c r="C148" s="18">
        <v>3</v>
      </c>
      <c r="D148" s="18">
        <v>3</v>
      </c>
      <c r="E148" s="18">
        <v>3</v>
      </c>
      <c r="F148" s="18">
        <v>3</v>
      </c>
    </row>
    <row r="149" spans="1:6" x14ac:dyDescent="0.3">
      <c r="A149" s="232" t="s">
        <v>20</v>
      </c>
      <c r="B149" s="18">
        <v>3</v>
      </c>
      <c r="C149" s="18"/>
      <c r="D149" s="18"/>
      <c r="E149" s="18"/>
      <c r="F149" s="18"/>
    </row>
    <row r="150" spans="1:6" ht="28.8" x14ac:dyDescent="0.3">
      <c r="A150" s="16" t="s">
        <v>11</v>
      </c>
      <c r="B150" s="304" t="s">
        <v>196</v>
      </c>
      <c r="C150" s="304"/>
      <c r="D150" s="304"/>
      <c r="E150" s="304"/>
      <c r="F150" s="304"/>
    </row>
    <row r="151" spans="1:6" x14ac:dyDescent="0.3">
      <c r="A151" s="232" t="s">
        <v>13</v>
      </c>
      <c r="B151" s="18" t="s">
        <v>14</v>
      </c>
      <c r="C151" s="18" t="s">
        <v>15</v>
      </c>
      <c r="D151" s="18" t="s">
        <v>16</v>
      </c>
      <c r="E151" s="18" t="s">
        <v>17</v>
      </c>
      <c r="F151" s="18" t="s">
        <v>18</v>
      </c>
    </row>
    <row r="152" spans="1:6" x14ac:dyDescent="0.3">
      <c r="A152" s="232" t="s">
        <v>19</v>
      </c>
      <c r="B152" s="18">
        <v>960</v>
      </c>
      <c r="C152" s="18">
        <v>960</v>
      </c>
      <c r="D152" s="18">
        <v>950</v>
      </c>
      <c r="E152" s="18">
        <v>950</v>
      </c>
      <c r="F152" s="18">
        <v>950</v>
      </c>
    </row>
    <row r="153" spans="1:6" x14ac:dyDescent="0.3">
      <c r="A153" s="232" t="s">
        <v>20</v>
      </c>
      <c r="B153" s="18">
        <v>956</v>
      </c>
      <c r="C153" s="18"/>
      <c r="D153" s="18"/>
      <c r="E153" s="18"/>
      <c r="F153" s="18"/>
    </row>
    <row r="154" spans="1:6" ht="28.8" x14ac:dyDescent="0.3">
      <c r="A154" s="16" t="s">
        <v>11</v>
      </c>
      <c r="B154" s="304" t="s">
        <v>197</v>
      </c>
      <c r="C154" s="304"/>
      <c r="D154" s="304"/>
      <c r="E154" s="304"/>
      <c r="F154" s="304"/>
    </row>
    <row r="155" spans="1:6" x14ac:dyDescent="0.3">
      <c r="A155" s="232" t="s">
        <v>13</v>
      </c>
      <c r="B155" s="18" t="s">
        <v>14</v>
      </c>
      <c r="C155" s="18" t="s">
        <v>15</v>
      </c>
      <c r="D155" s="18" t="s">
        <v>16</v>
      </c>
      <c r="E155" s="18" t="s">
        <v>17</v>
      </c>
      <c r="F155" s="18" t="s">
        <v>18</v>
      </c>
    </row>
    <row r="156" spans="1:6" x14ac:dyDescent="0.3">
      <c r="A156" s="232" t="s">
        <v>19</v>
      </c>
      <c r="B156" s="18">
        <v>15.66</v>
      </c>
      <c r="C156" s="18">
        <v>15.66</v>
      </c>
      <c r="D156" s="18">
        <v>15.66</v>
      </c>
      <c r="E156" s="18">
        <v>15.66</v>
      </c>
      <c r="F156" s="18">
        <v>15.66</v>
      </c>
    </row>
    <row r="157" spans="1:6" x14ac:dyDescent="0.3">
      <c r="A157" s="232" t="s">
        <v>20</v>
      </c>
      <c r="B157" s="18">
        <v>15.66</v>
      </c>
      <c r="C157" s="18"/>
      <c r="D157" s="18"/>
      <c r="E157" s="18"/>
      <c r="F157" s="18"/>
    </row>
    <row r="158" spans="1:6" x14ac:dyDescent="0.3">
      <c r="A158" s="49"/>
    </row>
    <row r="159" spans="1:6" x14ac:dyDescent="0.3">
      <c r="A159" s="49"/>
    </row>
    <row r="160" spans="1:6" x14ac:dyDescent="0.3">
      <c r="A160" s="49"/>
    </row>
    <row r="161" spans="1:6" x14ac:dyDescent="0.3">
      <c r="A161" s="49" t="s">
        <v>2</v>
      </c>
    </row>
    <row r="162" spans="1:6" ht="39" customHeight="1" x14ac:dyDescent="0.3">
      <c r="A162" s="317" t="s">
        <v>198</v>
      </c>
      <c r="B162" s="317"/>
      <c r="C162" s="317"/>
      <c r="D162" s="317"/>
      <c r="E162" s="317"/>
      <c r="F162" s="317"/>
    </row>
    <row r="163" spans="1:6" x14ac:dyDescent="0.3">
      <c r="A163" s="49"/>
    </row>
    <row r="164" spans="1:6" x14ac:dyDescent="0.3">
      <c r="A164" s="49"/>
    </row>
    <row r="165" spans="1:6" x14ac:dyDescent="0.3">
      <c r="A165" s="244" t="s">
        <v>199</v>
      </c>
    </row>
    <row r="166" spans="1:6" x14ac:dyDescent="0.3">
      <c r="A166" s="49" t="s">
        <v>209</v>
      </c>
    </row>
    <row r="167" spans="1:6" x14ac:dyDescent="0.3">
      <c r="A167" s="49"/>
    </row>
    <row r="168" spans="1:6" x14ac:dyDescent="0.3">
      <c r="A168" s="239" t="s">
        <v>1</v>
      </c>
      <c r="B168" s="240" t="s">
        <v>592</v>
      </c>
      <c r="C168" s="241" t="s">
        <v>588</v>
      </c>
      <c r="D168" s="240">
        <v>2025</v>
      </c>
      <c r="E168" s="240">
        <v>2026</v>
      </c>
      <c r="F168" s="240">
        <v>2027</v>
      </c>
    </row>
    <row r="169" spans="1:6" x14ac:dyDescent="0.3">
      <c r="A169" s="242"/>
      <c r="B169" s="257">
        <f>rozpočet!L58</f>
        <v>0</v>
      </c>
      <c r="C169" s="257">
        <f>rozpočet!M58</f>
        <v>0</v>
      </c>
      <c r="D169" s="257">
        <f>rozpočet!N58</f>
        <v>0</v>
      </c>
      <c r="E169" s="257">
        <f>rozpočet!O58</f>
        <v>0</v>
      </c>
      <c r="F169" s="257">
        <f>rozpočet!P58</f>
        <v>0</v>
      </c>
    </row>
    <row r="170" spans="1:6" x14ac:dyDescent="0.3">
      <c r="A170" s="49"/>
    </row>
    <row r="171" spans="1:6" ht="17.25" customHeight="1" x14ac:dyDescent="0.3">
      <c r="A171" s="302" t="s">
        <v>8</v>
      </c>
      <c r="B171" s="302"/>
      <c r="C171" s="302"/>
      <c r="D171" s="302"/>
      <c r="E171" s="302"/>
      <c r="F171" s="302"/>
    </row>
    <row r="172" spans="1:6" ht="17.25" customHeight="1" x14ac:dyDescent="0.3">
      <c r="A172" s="231" t="s">
        <v>9</v>
      </c>
      <c r="B172" s="303" t="s">
        <v>200</v>
      </c>
      <c r="C172" s="303"/>
      <c r="D172" s="303"/>
      <c r="E172" s="303"/>
      <c r="F172" s="303"/>
    </row>
    <row r="173" spans="1:6" ht="28.8" x14ac:dyDescent="0.3">
      <c r="A173" s="16" t="s">
        <v>11</v>
      </c>
      <c r="B173" s="304" t="s">
        <v>55</v>
      </c>
      <c r="C173" s="304"/>
      <c r="D173" s="304"/>
      <c r="E173" s="304"/>
      <c r="F173" s="304"/>
    </row>
    <row r="174" spans="1:6" x14ac:dyDescent="0.3">
      <c r="A174" s="232" t="s">
        <v>13</v>
      </c>
      <c r="B174" s="18" t="s">
        <v>14</v>
      </c>
      <c r="C174" s="18" t="s">
        <v>15</v>
      </c>
      <c r="D174" s="18" t="s">
        <v>16</v>
      </c>
      <c r="E174" s="18" t="s">
        <v>17</v>
      </c>
      <c r="F174" s="18" t="s">
        <v>18</v>
      </c>
    </row>
    <row r="175" spans="1:6" x14ac:dyDescent="0.3">
      <c r="A175" s="232" t="s">
        <v>19</v>
      </c>
      <c r="B175" s="18">
        <v>2</v>
      </c>
      <c r="C175" s="18">
        <v>0</v>
      </c>
      <c r="D175" s="18">
        <v>0</v>
      </c>
      <c r="E175" s="18">
        <v>0</v>
      </c>
      <c r="F175" s="18">
        <v>0</v>
      </c>
    </row>
    <row r="176" spans="1:6" x14ac:dyDescent="0.3">
      <c r="A176" s="232" t="s">
        <v>20</v>
      </c>
      <c r="B176" s="18">
        <v>2</v>
      </c>
      <c r="C176" s="18"/>
      <c r="D176" s="18"/>
      <c r="E176" s="18"/>
      <c r="F176" s="18"/>
    </row>
    <row r="177" spans="1:6" x14ac:dyDescent="0.3">
      <c r="A177" s="49"/>
    </row>
    <row r="178" spans="1:6" x14ac:dyDescent="0.3">
      <c r="A178" s="49"/>
    </row>
    <row r="179" spans="1:6" x14ac:dyDescent="0.3">
      <c r="A179" s="49"/>
    </row>
    <row r="180" spans="1:6" x14ac:dyDescent="0.3">
      <c r="A180" s="49"/>
    </row>
    <row r="181" spans="1:6" x14ac:dyDescent="0.3">
      <c r="A181" s="49" t="s">
        <v>2</v>
      </c>
    </row>
    <row r="182" spans="1:6" ht="59.25" customHeight="1" x14ac:dyDescent="0.3">
      <c r="A182" s="317" t="s">
        <v>545</v>
      </c>
      <c r="B182" s="317"/>
      <c r="C182" s="317"/>
      <c r="D182" s="317"/>
      <c r="E182" s="317"/>
      <c r="F182" s="317"/>
    </row>
    <row r="183" spans="1:6" x14ac:dyDescent="0.3">
      <c r="A183" s="49"/>
    </row>
    <row r="184" spans="1:6" x14ac:dyDescent="0.3">
      <c r="A184" s="49"/>
    </row>
    <row r="185" spans="1:6" x14ac:dyDescent="0.3">
      <c r="A185" s="244" t="s">
        <v>201</v>
      </c>
    </row>
    <row r="186" spans="1:6" x14ac:dyDescent="0.3">
      <c r="A186" s="49" t="s">
        <v>209</v>
      </c>
    </row>
    <row r="187" spans="1:6" x14ac:dyDescent="0.3">
      <c r="A187" s="49"/>
    </row>
    <row r="188" spans="1:6" x14ac:dyDescent="0.3">
      <c r="A188" s="239" t="s">
        <v>1</v>
      </c>
      <c r="B188" s="240" t="s">
        <v>592</v>
      </c>
      <c r="C188" s="241" t="s">
        <v>588</v>
      </c>
      <c r="D188" s="240">
        <v>2025</v>
      </c>
      <c r="E188" s="240">
        <v>2026</v>
      </c>
      <c r="F188" s="240">
        <v>2027</v>
      </c>
    </row>
    <row r="189" spans="1:6" x14ac:dyDescent="0.3">
      <c r="A189" s="242"/>
      <c r="B189" s="257">
        <f>rozpočet!L59</f>
        <v>796659</v>
      </c>
      <c r="C189" s="257">
        <f>rozpočet!M59</f>
        <v>718909</v>
      </c>
      <c r="D189" s="257">
        <f>rozpočet!N59</f>
        <v>440452</v>
      </c>
      <c r="E189" s="257">
        <f>rozpočet!O59</f>
        <v>440452</v>
      </c>
      <c r="F189" s="257">
        <f>rozpočet!P59</f>
        <v>440452</v>
      </c>
    </row>
    <row r="190" spans="1:6" x14ac:dyDescent="0.3">
      <c r="A190" s="49"/>
    </row>
    <row r="191" spans="1:6" x14ac:dyDescent="0.3">
      <c r="A191" s="49" t="s">
        <v>2</v>
      </c>
    </row>
    <row r="192" spans="1:6" ht="33.75" customHeight="1" x14ac:dyDescent="0.3">
      <c r="A192" s="340" t="s">
        <v>202</v>
      </c>
      <c r="B192" s="340"/>
      <c r="C192" s="340"/>
      <c r="D192" s="340"/>
      <c r="E192" s="340"/>
      <c r="F192" s="340"/>
    </row>
    <row r="193" spans="1:6" x14ac:dyDescent="0.3">
      <c r="A193" s="49"/>
    </row>
    <row r="194" spans="1:6" x14ac:dyDescent="0.3">
      <c r="A194" s="49"/>
    </row>
    <row r="195" spans="1:6" x14ac:dyDescent="0.3">
      <c r="A195" s="244" t="s">
        <v>203</v>
      </c>
    </row>
    <row r="196" spans="1:6" x14ac:dyDescent="0.3">
      <c r="A196" s="49" t="s">
        <v>209</v>
      </c>
    </row>
    <row r="197" spans="1:6" x14ac:dyDescent="0.3">
      <c r="A197" s="49"/>
    </row>
    <row r="198" spans="1:6" x14ac:dyDescent="0.3">
      <c r="A198" s="239" t="s">
        <v>1</v>
      </c>
      <c r="B198" s="240" t="s">
        <v>592</v>
      </c>
      <c r="C198" s="241" t="s">
        <v>588</v>
      </c>
      <c r="D198" s="240">
        <v>2025</v>
      </c>
      <c r="E198" s="240">
        <v>2026</v>
      </c>
      <c r="F198" s="240">
        <v>2027</v>
      </c>
    </row>
    <row r="199" spans="1:6" x14ac:dyDescent="0.3">
      <c r="A199" s="242"/>
      <c r="B199" s="257">
        <f>rozpočet!L60</f>
        <v>45717.19</v>
      </c>
      <c r="C199" s="257">
        <f>rozpočet!M60</f>
        <v>68218</v>
      </c>
      <c r="D199" s="257">
        <f>rozpočet!N60</f>
        <v>68218</v>
      </c>
      <c r="E199" s="257">
        <f>rozpočet!O60</f>
        <v>68218</v>
      </c>
      <c r="F199" s="257">
        <f>rozpočet!P60</f>
        <v>68218</v>
      </c>
    </row>
    <row r="200" spans="1:6" x14ac:dyDescent="0.3">
      <c r="A200" s="49"/>
    </row>
    <row r="201" spans="1:6" x14ac:dyDescent="0.3">
      <c r="A201" s="49"/>
    </row>
    <row r="202" spans="1:6" x14ac:dyDescent="0.3">
      <c r="A202" s="302" t="s">
        <v>8</v>
      </c>
      <c r="B202" s="302"/>
      <c r="C202" s="302"/>
      <c r="D202" s="302"/>
      <c r="E202" s="302"/>
      <c r="F202" s="302"/>
    </row>
    <row r="203" spans="1:6" ht="21" customHeight="1" x14ac:dyDescent="0.3">
      <c r="A203" s="231" t="s">
        <v>9</v>
      </c>
      <c r="B203" s="303" t="s">
        <v>204</v>
      </c>
      <c r="C203" s="303"/>
      <c r="D203" s="303"/>
      <c r="E203" s="303"/>
      <c r="F203" s="303"/>
    </row>
    <row r="204" spans="1:6" ht="21" customHeight="1" x14ac:dyDescent="0.3">
      <c r="A204" s="16" t="s">
        <v>11</v>
      </c>
      <c r="B204" s="304" t="s">
        <v>205</v>
      </c>
      <c r="C204" s="304"/>
      <c r="D204" s="304"/>
      <c r="E204" s="304"/>
      <c r="F204" s="304"/>
    </row>
    <row r="205" spans="1:6" x14ac:dyDescent="0.3">
      <c r="A205" s="232" t="s">
        <v>13</v>
      </c>
      <c r="B205" s="18" t="s">
        <v>14</v>
      </c>
      <c r="C205" s="18" t="s">
        <v>15</v>
      </c>
      <c r="D205" s="18" t="s">
        <v>16</v>
      </c>
      <c r="E205" s="18" t="s">
        <v>17</v>
      </c>
      <c r="F205" s="18" t="s">
        <v>18</v>
      </c>
    </row>
    <row r="206" spans="1:6" x14ac:dyDescent="0.3">
      <c r="A206" s="232" t="s">
        <v>19</v>
      </c>
      <c r="B206" s="18">
        <v>11</v>
      </c>
      <c r="C206" s="18">
        <v>11</v>
      </c>
      <c r="D206" s="18">
        <v>11</v>
      </c>
      <c r="E206" s="18">
        <v>11</v>
      </c>
      <c r="F206" s="18">
        <v>11</v>
      </c>
    </row>
    <row r="207" spans="1:6" x14ac:dyDescent="0.3">
      <c r="A207" s="232" t="s">
        <v>20</v>
      </c>
      <c r="B207" s="18">
        <v>11</v>
      </c>
      <c r="C207" s="18"/>
      <c r="D207" s="18"/>
      <c r="E207" s="18"/>
      <c r="F207" s="18"/>
    </row>
    <row r="208" spans="1:6" ht="19.5" customHeight="1" x14ac:dyDescent="0.3">
      <c r="A208" s="16" t="s">
        <v>11</v>
      </c>
      <c r="B208" s="304" t="s">
        <v>206</v>
      </c>
      <c r="C208" s="304"/>
      <c r="D208" s="304"/>
      <c r="E208" s="304"/>
      <c r="F208" s="304"/>
    </row>
    <row r="209" spans="1:6" x14ac:dyDescent="0.3">
      <c r="A209" s="232" t="s">
        <v>13</v>
      </c>
      <c r="B209" s="18" t="s">
        <v>14</v>
      </c>
      <c r="C209" s="18" t="s">
        <v>15</v>
      </c>
      <c r="D209" s="18" t="s">
        <v>16</v>
      </c>
      <c r="E209" s="18" t="s">
        <v>17</v>
      </c>
      <c r="F209" s="18" t="s">
        <v>18</v>
      </c>
    </row>
    <row r="210" spans="1:6" x14ac:dyDescent="0.3">
      <c r="A210" s="232" t="s">
        <v>19</v>
      </c>
      <c r="B210" s="257">
        <v>2600</v>
      </c>
      <c r="C210" s="257">
        <v>2600</v>
      </c>
      <c r="D210" s="257">
        <v>2400</v>
      </c>
      <c r="E210" s="257">
        <v>2300</v>
      </c>
      <c r="F210" s="257">
        <v>2300</v>
      </c>
    </row>
    <row r="211" spans="1:6" x14ac:dyDescent="0.3">
      <c r="A211" s="232" t="s">
        <v>20</v>
      </c>
      <c r="B211" s="257">
        <v>2579</v>
      </c>
      <c r="C211" s="257"/>
      <c r="D211" s="257"/>
      <c r="E211" s="257"/>
      <c r="F211" s="257"/>
    </row>
    <row r="212" spans="1:6" x14ac:dyDescent="0.3">
      <c r="A212" s="49"/>
    </row>
    <row r="213" spans="1:6" x14ac:dyDescent="0.3">
      <c r="A213" s="49"/>
    </row>
    <row r="214" spans="1:6" x14ac:dyDescent="0.3">
      <c r="A214" s="49"/>
    </row>
    <row r="215" spans="1:6" x14ac:dyDescent="0.3">
      <c r="A215" s="49" t="s">
        <v>2</v>
      </c>
    </row>
    <row r="216" spans="1:6" ht="59.25" customHeight="1" x14ac:dyDescent="0.3">
      <c r="A216" s="317" t="s">
        <v>207</v>
      </c>
      <c r="B216" s="317"/>
      <c r="C216" s="317"/>
      <c r="D216" s="317"/>
      <c r="E216" s="317"/>
      <c r="F216" s="317"/>
    </row>
  </sheetData>
  <mergeCells count="45">
    <mergeCell ref="A216:F216"/>
    <mergeCell ref="A162:F162"/>
    <mergeCell ref="A182:F182"/>
    <mergeCell ref="A192:F192"/>
    <mergeCell ref="A113:F113"/>
    <mergeCell ref="A202:F202"/>
    <mergeCell ref="B123:F123"/>
    <mergeCell ref="B124:F124"/>
    <mergeCell ref="B128:F128"/>
    <mergeCell ref="A144:F144"/>
    <mergeCell ref="B145:F145"/>
    <mergeCell ref="B146:F146"/>
    <mergeCell ref="A9:F9"/>
    <mergeCell ref="B203:F203"/>
    <mergeCell ref="B204:F204"/>
    <mergeCell ref="B208:F208"/>
    <mergeCell ref="A67:F67"/>
    <mergeCell ref="B68:F68"/>
    <mergeCell ref="B69:F69"/>
    <mergeCell ref="B73:F73"/>
    <mergeCell ref="B77:F77"/>
    <mergeCell ref="B78:F78"/>
    <mergeCell ref="B82:F82"/>
    <mergeCell ref="B150:F150"/>
    <mergeCell ref="B154:F154"/>
    <mergeCell ref="A171:F171"/>
    <mergeCell ref="B172:F172"/>
    <mergeCell ref="B173:F173"/>
    <mergeCell ref="A18:F18"/>
    <mergeCell ref="B19:F19"/>
    <mergeCell ref="B20:F20"/>
    <mergeCell ref="B24:F24"/>
    <mergeCell ref="A41:F41"/>
    <mergeCell ref="B42:F42"/>
    <mergeCell ref="A134:F134"/>
    <mergeCell ref="A89:F89"/>
    <mergeCell ref="A57:F57"/>
    <mergeCell ref="A31:F31"/>
    <mergeCell ref="A105:F105"/>
    <mergeCell ref="B106:F106"/>
    <mergeCell ref="B107:F107"/>
    <mergeCell ref="A122:F122"/>
    <mergeCell ref="B43:F43"/>
    <mergeCell ref="B47:F47"/>
    <mergeCell ref="B51:F51"/>
  </mergeCells>
  <pageMargins left="0.70866141732283472" right="0.31496062992125984"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2"/>
  <sheetViews>
    <sheetView workbookViewId="0"/>
  </sheetViews>
  <sheetFormatPr defaultColWidth="9.109375" defaultRowHeight="14.4" x14ac:dyDescent="0.3"/>
  <cols>
    <col min="1" max="1" width="18.109375" style="10" customWidth="1"/>
    <col min="2" max="6" width="14.6640625" style="10" customWidth="1"/>
    <col min="7" max="16384" width="9.109375" style="10"/>
  </cols>
  <sheetData>
    <row r="1" spans="1:6" x14ac:dyDescent="0.3">
      <c r="A1" s="40" t="s">
        <v>262</v>
      </c>
    </row>
    <row r="2" spans="1:6" x14ac:dyDescent="0.3">
      <c r="A2" s="40" t="s">
        <v>349</v>
      </c>
    </row>
    <row r="3" spans="1:6" x14ac:dyDescent="0.3">
      <c r="A3" s="121"/>
    </row>
    <row r="4" spans="1:6" x14ac:dyDescent="0.3">
      <c r="A4" s="39" t="s">
        <v>1</v>
      </c>
      <c r="B4" s="240" t="s">
        <v>592</v>
      </c>
      <c r="C4" s="241" t="s">
        <v>588</v>
      </c>
      <c r="D4" s="240">
        <v>2025</v>
      </c>
      <c r="E4" s="240">
        <v>2026</v>
      </c>
      <c r="F4" s="240">
        <v>2027</v>
      </c>
    </row>
    <row r="5" spans="1:6" x14ac:dyDescent="0.3">
      <c r="A5" s="131"/>
      <c r="B5" s="256">
        <f>rozpočet!L61</f>
        <v>477331</v>
      </c>
      <c r="C5" s="256">
        <f>rozpočet!M61</f>
        <v>477923</v>
      </c>
      <c r="D5" s="256">
        <f>rozpočet!N61</f>
        <v>356119</v>
      </c>
      <c r="E5" s="256">
        <f>rozpočet!O61</f>
        <v>461058</v>
      </c>
      <c r="F5" s="256">
        <f>rozpočet!P61</f>
        <v>416058</v>
      </c>
    </row>
    <row r="6" spans="1:6" x14ac:dyDescent="0.3">
      <c r="A6" s="122"/>
    </row>
    <row r="7" spans="1:6" ht="38.25" customHeight="1" x14ac:dyDescent="0.3">
      <c r="A7" s="324" t="s">
        <v>350</v>
      </c>
      <c r="B7" s="324"/>
      <c r="C7" s="324"/>
      <c r="D7" s="324"/>
      <c r="E7" s="324"/>
      <c r="F7" s="324"/>
    </row>
    <row r="8" spans="1:6" x14ac:dyDescent="0.3">
      <c r="A8" s="40"/>
    </row>
    <row r="9" spans="1:6" x14ac:dyDescent="0.3">
      <c r="A9" s="40"/>
    </row>
    <row r="10" spans="1:6" x14ac:dyDescent="0.3">
      <c r="A10" s="40"/>
    </row>
    <row r="11" spans="1:6" x14ac:dyDescent="0.3">
      <c r="A11" s="40" t="s">
        <v>330</v>
      </c>
    </row>
    <row r="12" spans="1:6" x14ac:dyDescent="0.3">
      <c r="A12" s="20" t="s">
        <v>298</v>
      </c>
    </row>
    <row r="13" spans="1:6" x14ac:dyDescent="0.3">
      <c r="A13" s="121"/>
    </row>
    <row r="14" spans="1:6" x14ac:dyDescent="0.3">
      <c r="A14" s="39" t="s">
        <v>1</v>
      </c>
      <c r="B14" s="240" t="s">
        <v>592</v>
      </c>
      <c r="C14" s="241" t="s">
        <v>588</v>
      </c>
      <c r="D14" s="240">
        <v>2025</v>
      </c>
      <c r="E14" s="240">
        <v>2026</v>
      </c>
      <c r="F14" s="240">
        <v>2027</v>
      </c>
    </row>
    <row r="15" spans="1:6" x14ac:dyDescent="0.3">
      <c r="A15" s="131"/>
      <c r="B15" s="256">
        <f>rozpočet!L62</f>
        <v>328991</v>
      </c>
      <c r="C15" s="256">
        <f>rozpočet!M62</f>
        <v>345453</v>
      </c>
      <c r="D15" s="256">
        <f>rozpočet!N62</f>
        <v>223649</v>
      </c>
      <c r="E15" s="256">
        <f>rozpočet!O62</f>
        <v>328588</v>
      </c>
      <c r="F15" s="256">
        <f>rozpočet!P62</f>
        <v>328588</v>
      </c>
    </row>
    <row r="16" spans="1:6" x14ac:dyDescent="0.3">
      <c r="A16" s="121"/>
    </row>
    <row r="17" spans="1:6" x14ac:dyDescent="0.3">
      <c r="A17" s="54"/>
    </row>
    <row r="18" spans="1:6" ht="31.5" customHeight="1" x14ac:dyDescent="0.3">
      <c r="A18" s="126" t="s">
        <v>9</v>
      </c>
      <c r="B18" s="346" t="s">
        <v>331</v>
      </c>
      <c r="C18" s="346"/>
      <c r="D18" s="346"/>
      <c r="E18" s="346"/>
      <c r="F18" s="346"/>
    </row>
    <row r="19" spans="1:6" ht="30" customHeight="1" x14ac:dyDescent="0.3">
      <c r="A19" s="126" t="s">
        <v>282</v>
      </c>
      <c r="B19" s="347" t="s">
        <v>332</v>
      </c>
      <c r="C19" s="348"/>
      <c r="D19" s="348"/>
      <c r="E19" s="348"/>
      <c r="F19" s="349"/>
    </row>
    <row r="20" spans="1:6" x14ac:dyDescent="0.3">
      <c r="A20" s="128" t="s">
        <v>285</v>
      </c>
      <c r="B20" s="18" t="s">
        <v>14</v>
      </c>
      <c r="C20" s="18" t="s">
        <v>15</v>
      </c>
      <c r="D20" s="18" t="s">
        <v>16</v>
      </c>
      <c r="E20" s="18" t="s">
        <v>17</v>
      </c>
      <c r="F20" s="18" t="s">
        <v>18</v>
      </c>
    </row>
    <row r="21" spans="1:6" ht="16.5" customHeight="1" x14ac:dyDescent="0.3">
      <c r="A21" s="128" t="s">
        <v>19</v>
      </c>
      <c r="B21" s="256">
        <v>700</v>
      </c>
      <c r="C21" s="256">
        <v>700</v>
      </c>
      <c r="D21" s="256">
        <v>5000</v>
      </c>
      <c r="E21" s="256">
        <v>5000</v>
      </c>
      <c r="F21" s="256">
        <v>5000</v>
      </c>
    </row>
    <row r="22" spans="1:6" x14ac:dyDescent="0.3">
      <c r="A22" s="128" t="s">
        <v>20</v>
      </c>
      <c r="B22" s="256">
        <v>700</v>
      </c>
      <c r="C22" s="256"/>
      <c r="D22" s="256"/>
      <c r="E22" s="256"/>
      <c r="F22" s="256"/>
    </row>
    <row r="23" spans="1:6" x14ac:dyDescent="0.3">
      <c r="A23" s="136"/>
    </row>
    <row r="24" spans="1:6" ht="57.75" customHeight="1" x14ac:dyDescent="0.3">
      <c r="A24" s="345" t="s">
        <v>351</v>
      </c>
      <c r="B24" s="345"/>
      <c r="C24" s="345"/>
      <c r="D24" s="345"/>
      <c r="E24" s="345"/>
      <c r="F24" s="345"/>
    </row>
    <row r="25" spans="1:6" x14ac:dyDescent="0.3">
      <c r="A25" s="40"/>
    </row>
    <row r="26" spans="1:6" x14ac:dyDescent="0.3">
      <c r="A26" s="40" t="s">
        <v>333</v>
      </c>
    </row>
    <row r="27" spans="1:6" x14ac:dyDescent="0.3">
      <c r="A27" s="20" t="s">
        <v>298</v>
      </c>
    </row>
    <row r="28" spans="1:6" x14ac:dyDescent="0.3">
      <c r="A28" s="123"/>
    </row>
    <row r="29" spans="1:6" x14ac:dyDescent="0.3">
      <c r="A29" s="39" t="s">
        <v>1</v>
      </c>
      <c r="B29" s="240" t="s">
        <v>592</v>
      </c>
      <c r="C29" s="241" t="s">
        <v>588</v>
      </c>
      <c r="D29" s="240">
        <v>2025</v>
      </c>
      <c r="E29" s="240">
        <v>2026</v>
      </c>
      <c r="F29" s="240">
        <v>2027</v>
      </c>
    </row>
    <row r="30" spans="1:6" x14ac:dyDescent="0.3">
      <c r="A30" s="131"/>
      <c r="B30" s="256">
        <f>rozpočet!L63</f>
        <v>159375</v>
      </c>
      <c r="C30" s="256">
        <f>rozpočet!M63</f>
        <v>137854</v>
      </c>
      <c r="D30" s="256">
        <f>rozpočet!N63</f>
        <v>107172</v>
      </c>
      <c r="E30" s="256">
        <f>rozpočet!O63</f>
        <v>145354</v>
      </c>
      <c r="F30" s="256">
        <f>rozpočet!P63</f>
        <v>145354</v>
      </c>
    </row>
    <row r="31" spans="1:6" x14ac:dyDescent="0.3">
      <c r="A31" s="123"/>
    </row>
    <row r="32" spans="1:6" x14ac:dyDescent="0.3">
      <c r="A32" s="123"/>
    </row>
    <row r="33" spans="1:6" ht="31.5" customHeight="1" x14ac:dyDescent="0.3">
      <c r="A33" s="126" t="s">
        <v>9</v>
      </c>
      <c r="B33" s="325" t="s">
        <v>334</v>
      </c>
      <c r="C33" s="325"/>
      <c r="D33" s="325"/>
      <c r="E33" s="325"/>
      <c r="F33" s="325"/>
    </row>
    <row r="34" spans="1:6" ht="28.8" x14ac:dyDescent="0.3">
      <c r="A34" s="126" t="s">
        <v>282</v>
      </c>
      <c r="B34" s="325" t="s">
        <v>335</v>
      </c>
      <c r="C34" s="325"/>
      <c r="D34" s="325"/>
      <c r="E34" s="325"/>
      <c r="F34" s="325"/>
    </row>
    <row r="35" spans="1:6" x14ac:dyDescent="0.3">
      <c r="A35" s="128" t="s">
        <v>285</v>
      </c>
      <c r="B35" s="18" t="s">
        <v>14</v>
      </c>
      <c r="C35" s="18" t="s">
        <v>15</v>
      </c>
      <c r="D35" s="18" t="s">
        <v>16</v>
      </c>
      <c r="E35" s="18" t="s">
        <v>17</v>
      </c>
      <c r="F35" s="18" t="s">
        <v>18</v>
      </c>
    </row>
    <row r="36" spans="1:6" x14ac:dyDescent="0.3">
      <c r="A36" s="128" t="s">
        <v>19</v>
      </c>
      <c r="B36" s="256">
        <v>2750</v>
      </c>
      <c r="C36" s="256">
        <v>2750</v>
      </c>
      <c r="D36" s="256">
        <v>2492</v>
      </c>
      <c r="E36" s="256">
        <v>2000</v>
      </c>
      <c r="F36" s="256">
        <v>2000</v>
      </c>
    </row>
    <row r="37" spans="1:6" x14ac:dyDescent="0.3">
      <c r="A37" s="128" t="s">
        <v>20</v>
      </c>
      <c r="B37" s="256">
        <v>2491.5</v>
      </c>
      <c r="C37" s="256"/>
      <c r="D37" s="256"/>
      <c r="E37" s="256"/>
      <c r="F37" s="256"/>
    </row>
    <row r="38" spans="1:6" x14ac:dyDescent="0.3">
      <c r="A38" s="123"/>
    </row>
    <row r="39" spans="1:6" x14ac:dyDescent="0.3">
      <c r="A39" s="124" t="s">
        <v>307</v>
      </c>
    </row>
    <row r="40" spans="1:6" x14ac:dyDescent="0.3">
      <c r="A40" s="41" t="s">
        <v>336</v>
      </c>
    </row>
    <row r="41" spans="1:6" x14ac:dyDescent="0.3">
      <c r="A41" s="124"/>
    </row>
    <row r="42" spans="1:6" x14ac:dyDescent="0.3">
      <c r="A42" s="123"/>
    </row>
    <row r="43" spans="1:6" x14ac:dyDescent="0.3">
      <c r="A43" s="40" t="s">
        <v>337</v>
      </c>
    </row>
    <row r="44" spans="1:6" x14ac:dyDescent="0.3">
      <c r="A44" s="20" t="s">
        <v>298</v>
      </c>
    </row>
    <row r="45" spans="1:6" x14ac:dyDescent="0.3">
      <c r="A45" s="123"/>
    </row>
    <row r="46" spans="1:6" x14ac:dyDescent="0.3">
      <c r="A46" s="39" t="s">
        <v>1</v>
      </c>
      <c r="B46" s="240" t="s">
        <v>592</v>
      </c>
      <c r="C46" s="241" t="s">
        <v>588</v>
      </c>
      <c r="D46" s="240">
        <v>2025</v>
      </c>
      <c r="E46" s="240">
        <v>2026</v>
      </c>
      <c r="F46" s="240">
        <v>2027</v>
      </c>
    </row>
    <row r="47" spans="1:6" x14ac:dyDescent="0.3">
      <c r="A47" s="131"/>
      <c r="B47" s="256">
        <f>rozpočet!L64</f>
        <v>127087</v>
      </c>
      <c r="C47" s="256">
        <f>rozpočet!M64</f>
        <v>140053</v>
      </c>
      <c r="D47" s="256">
        <f>rozpočet!N64</f>
        <v>60944</v>
      </c>
      <c r="E47" s="256">
        <f>rozpočet!O64</f>
        <v>130688</v>
      </c>
      <c r="F47" s="256">
        <f>rozpočet!P64</f>
        <v>130688</v>
      </c>
    </row>
    <row r="48" spans="1:6" x14ac:dyDescent="0.3">
      <c r="A48" s="123"/>
    </row>
    <row r="49" spans="1:6" x14ac:dyDescent="0.3">
      <c r="A49" s="123"/>
    </row>
    <row r="50" spans="1:6" ht="31.5" customHeight="1" x14ac:dyDescent="0.3">
      <c r="A50" s="126" t="s">
        <v>9</v>
      </c>
      <c r="B50" s="325" t="s">
        <v>338</v>
      </c>
      <c r="C50" s="325"/>
      <c r="D50" s="325"/>
      <c r="E50" s="325"/>
      <c r="F50" s="325"/>
    </row>
    <row r="51" spans="1:6" ht="28.8" x14ac:dyDescent="0.3">
      <c r="A51" s="126" t="s">
        <v>282</v>
      </c>
      <c r="B51" s="325" t="s">
        <v>339</v>
      </c>
      <c r="C51" s="325"/>
      <c r="D51" s="325"/>
      <c r="E51" s="325"/>
      <c r="F51" s="325"/>
    </row>
    <row r="52" spans="1:6" x14ac:dyDescent="0.3">
      <c r="A52" s="128" t="s">
        <v>285</v>
      </c>
      <c r="B52" s="18" t="s">
        <v>14</v>
      </c>
      <c r="C52" s="18" t="s">
        <v>15</v>
      </c>
      <c r="D52" s="18" t="s">
        <v>16</v>
      </c>
      <c r="E52" s="18" t="s">
        <v>17</v>
      </c>
      <c r="F52" s="18" t="s">
        <v>18</v>
      </c>
    </row>
    <row r="53" spans="1:6" x14ac:dyDescent="0.3">
      <c r="A53" s="128" t="s">
        <v>19</v>
      </c>
      <c r="B53" s="256">
        <v>1200</v>
      </c>
      <c r="C53" s="256">
        <v>1200</v>
      </c>
      <c r="D53" s="256">
        <v>2000</v>
      </c>
      <c r="E53" s="256">
        <v>2000</v>
      </c>
      <c r="F53" s="256">
        <v>2000</v>
      </c>
    </row>
    <row r="54" spans="1:6" x14ac:dyDescent="0.3">
      <c r="A54" s="128" t="s">
        <v>20</v>
      </c>
      <c r="B54" s="256">
        <v>1923.75</v>
      </c>
      <c r="C54" s="256"/>
      <c r="D54" s="256"/>
      <c r="E54" s="256"/>
      <c r="F54" s="256"/>
    </row>
    <row r="55" spans="1:6" x14ac:dyDescent="0.3">
      <c r="A55" s="124"/>
    </row>
    <row r="56" spans="1:6" x14ac:dyDescent="0.3">
      <c r="A56" s="124" t="s">
        <v>307</v>
      </c>
    </row>
    <row r="57" spans="1:6" x14ac:dyDescent="0.3">
      <c r="A57" s="41" t="s">
        <v>340</v>
      </c>
    </row>
    <row r="58" spans="1:6" x14ac:dyDescent="0.3">
      <c r="A58" s="125"/>
    </row>
    <row r="59" spans="1:6" x14ac:dyDescent="0.3">
      <c r="A59" s="40" t="s">
        <v>341</v>
      </c>
    </row>
    <row r="60" spans="1:6" x14ac:dyDescent="0.3">
      <c r="A60" s="20" t="s">
        <v>298</v>
      </c>
    </row>
    <row r="61" spans="1:6" x14ac:dyDescent="0.3">
      <c r="A61" s="123"/>
    </row>
    <row r="62" spans="1:6" x14ac:dyDescent="0.3">
      <c r="A62" s="39" t="s">
        <v>1</v>
      </c>
      <c r="B62" s="240" t="s">
        <v>592</v>
      </c>
      <c r="C62" s="241" t="s">
        <v>588</v>
      </c>
      <c r="D62" s="240">
        <v>2025</v>
      </c>
      <c r="E62" s="240">
        <v>2026</v>
      </c>
      <c r="F62" s="240">
        <v>2027</v>
      </c>
    </row>
    <row r="63" spans="1:6" x14ac:dyDescent="0.3">
      <c r="A63" s="131"/>
      <c r="B63" s="256">
        <f>rozpočet!L65</f>
        <v>42529</v>
      </c>
      <c r="C63" s="256">
        <f>rozpočet!M65</f>
        <v>67546</v>
      </c>
      <c r="D63" s="256">
        <f>rozpočet!N65</f>
        <v>55533</v>
      </c>
      <c r="E63" s="256">
        <f>rozpočet!O65</f>
        <v>52546</v>
      </c>
      <c r="F63" s="256">
        <f>rozpočet!P65</f>
        <v>52546</v>
      </c>
    </row>
    <row r="64" spans="1:6" x14ac:dyDescent="0.3">
      <c r="A64" s="123"/>
    </row>
    <row r="65" spans="1:6" x14ac:dyDescent="0.3">
      <c r="A65" s="123"/>
    </row>
    <row r="66" spans="1:6" ht="31.5" customHeight="1" x14ac:dyDescent="0.3">
      <c r="A66" s="126" t="s">
        <v>9</v>
      </c>
      <c r="B66" s="325" t="s">
        <v>342</v>
      </c>
      <c r="C66" s="325"/>
      <c r="D66" s="325"/>
      <c r="E66" s="325"/>
      <c r="F66" s="325"/>
    </row>
    <row r="67" spans="1:6" ht="28.8" x14ac:dyDescent="0.3">
      <c r="A67" s="126" t="s">
        <v>282</v>
      </c>
      <c r="B67" s="325" t="s">
        <v>343</v>
      </c>
      <c r="C67" s="325"/>
      <c r="D67" s="325"/>
      <c r="E67" s="325"/>
      <c r="F67" s="325"/>
    </row>
    <row r="68" spans="1:6" x14ac:dyDescent="0.3">
      <c r="A68" s="128" t="s">
        <v>285</v>
      </c>
      <c r="B68" s="18" t="s">
        <v>14</v>
      </c>
      <c r="C68" s="18" t="s">
        <v>15</v>
      </c>
      <c r="D68" s="18" t="s">
        <v>16</v>
      </c>
      <c r="E68" s="18" t="s">
        <v>17</v>
      </c>
      <c r="F68" s="18" t="s">
        <v>18</v>
      </c>
    </row>
    <row r="69" spans="1:6" x14ac:dyDescent="0.3">
      <c r="A69" s="128" t="s">
        <v>19</v>
      </c>
      <c r="B69" s="130">
        <v>50</v>
      </c>
      <c r="C69" s="130">
        <v>50</v>
      </c>
      <c r="D69" s="130">
        <v>48</v>
      </c>
      <c r="E69" s="130">
        <v>54</v>
      </c>
      <c r="F69" s="130">
        <v>52</v>
      </c>
    </row>
    <row r="70" spans="1:6" x14ac:dyDescent="0.3">
      <c r="A70" s="128" t="s">
        <v>20</v>
      </c>
      <c r="B70" s="38">
        <v>49</v>
      </c>
      <c r="C70" s="38"/>
      <c r="D70" s="38"/>
      <c r="E70" s="38"/>
      <c r="F70" s="38"/>
    </row>
    <row r="71" spans="1:6" x14ac:dyDescent="0.3">
      <c r="A71" s="20"/>
    </row>
    <row r="72" spans="1:6" x14ac:dyDescent="0.3">
      <c r="A72" s="124" t="s">
        <v>307</v>
      </c>
    </row>
    <row r="73" spans="1:6" x14ac:dyDescent="0.3">
      <c r="A73" s="41" t="s">
        <v>344</v>
      </c>
    </row>
    <row r="74" spans="1:6" x14ac:dyDescent="0.3">
      <c r="A74" s="40"/>
    </row>
    <row r="75" spans="1:6" x14ac:dyDescent="0.3">
      <c r="A75" s="40"/>
    </row>
    <row r="76" spans="1:6" x14ac:dyDescent="0.3">
      <c r="A76" s="40" t="s">
        <v>345</v>
      </c>
    </row>
    <row r="77" spans="1:6" x14ac:dyDescent="0.3">
      <c r="A77" s="20" t="s">
        <v>352</v>
      </c>
    </row>
    <row r="78" spans="1:6" x14ac:dyDescent="0.3">
      <c r="A78" s="20"/>
    </row>
    <row r="79" spans="1:6" x14ac:dyDescent="0.3">
      <c r="A79" s="39" t="s">
        <v>1</v>
      </c>
      <c r="B79" s="240" t="s">
        <v>592</v>
      </c>
      <c r="C79" s="241" t="s">
        <v>588</v>
      </c>
      <c r="D79" s="240">
        <v>2025</v>
      </c>
      <c r="E79" s="240">
        <v>2026</v>
      </c>
      <c r="F79" s="240">
        <v>2027</v>
      </c>
    </row>
    <row r="80" spans="1:6" x14ac:dyDescent="0.3">
      <c r="A80" s="131"/>
      <c r="B80" s="256">
        <f>rozpočet!L66</f>
        <v>148340</v>
      </c>
      <c r="C80" s="256">
        <f>rozpočet!M66</f>
        <v>132470</v>
      </c>
      <c r="D80" s="256">
        <f>rozpočet!N66</f>
        <v>132470</v>
      </c>
      <c r="E80" s="256">
        <f>rozpočet!O66</f>
        <v>132470</v>
      </c>
      <c r="F80" s="256">
        <f>rozpočet!P66</f>
        <v>87470</v>
      </c>
    </row>
    <row r="81" spans="1:6" x14ac:dyDescent="0.3">
      <c r="A81" s="20"/>
    </row>
    <row r="82" spans="1:6" ht="16.5" customHeight="1" x14ac:dyDescent="0.3">
      <c r="A82" s="344" t="s">
        <v>8</v>
      </c>
      <c r="B82" s="344"/>
      <c r="C82" s="344"/>
      <c r="D82" s="344"/>
      <c r="E82" s="344"/>
      <c r="F82" s="344"/>
    </row>
    <row r="83" spans="1:6" ht="31.5" customHeight="1" x14ac:dyDescent="0.3">
      <c r="A83" s="35" t="s">
        <v>9</v>
      </c>
      <c r="B83" s="342" t="s">
        <v>346</v>
      </c>
      <c r="C83" s="342"/>
      <c r="D83" s="342"/>
      <c r="E83" s="342"/>
      <c r="F83" s="342"/>
    </row>
    <row r="84" spans="1:6" ht="32.25" customHeight="1" x14ac:dyDescent="0.3">
      <c r="A84" s="36" t="s">
        <v>11</v>
      </c>
      <c r="B84" s="343" t="s">
        <v>347</v>
      </c>
      <c r="C84" s="343"/>
      <c r="D84" s="343"/>
      <c r="E84" s="343"/>
      <c r="F84" s="343"/>
    </row>
    <row r="85" spans="1:6" x14ac:dyDescent="0.3">
      <c r="A85" s="37" t="s">
        <v>13</v>
      </c>
      <c r="B85" s="18" t="s">
        <v>14</v>
      </c>
      <c r="C85" s="18" t="s">
        <v>15</v>
      </c>
      <c r="D85" s="18" t="s">
        <v>16</v>
      </c>
      <c r="E85" s="18" t="s">
        <v>17</v>
      </c>
      <c r="F85" s="18" t="s">
        <v>18</v>
      </c>
    </row>
    <row r="86" spans="1:6" ht="24" customHeight="1" x14ac:dyDescent="0.3">
      <c r="A86" s="37" t="s">
        <v>19</v>
      </c>
      <c r="B86" s="38">
        <v>11</v>
      </c>
      <c r="C86" s="38">
        <v>11</v>
      </c>
      <c r="D86" s="38">
        <v>12</v>
      </c>
      <c r="E86" s="38">
        <v>12</v>
      </c>
      <c r="F86" s="38">
        <v>12</v>
      </c>
    </row>
    <row r="87" spans="1:6" ht="16.5" customHeight="1" x14ac:dyDescent="0.3">
      <c r="A87" s="37" t="s">
        <v>20</v>
      </c>
      <c r="B87" s="38">
        <v>11</v>
      </c>
      <c r="C87" s="230"/>
      <c r="D87" s="38"/>
      <c r="E87" s="38"/>
      <c r="F87" s="38"/>
    </row>
    <row r="88" spans="1:6" x14ac:dyDescent="0.3">
      <c r="A88" s="20"/>
    </row>
    <row r="89" spans="1:6" x14ac:dyDescent="0.3">
      <c r="A89" s="20"/>
    </row>
    <row r="90" spans="1:6" x14ac:dyDescent="0.3">
      <c r="A90" s="20" t="s">
        <v>2</v>
      </c>
    </row>
    <row r="91" spans="1:6" ht="35.25" customHeight="1" x14ac:dyDescent="0.3">
      <c r="A91" s="308" t="s">
        <v>348</v>
      </c>
      <c r="B91" s="308"/>
      <c r="C91" s="308"/>
      <c r="D91" s="308"/>
      <c r="E91" s="308"/>
      <c r="F91" s="308"/>
    </row>
    <row r="92" spans="1:6" x14ac:dyDescent="0.3">
      <c r="A92" s="20"/>
    </row>
  </sheetData>
  <mergeCells count="14">
    <mergeCell ref="A7:F7"/>
    <mergeCell ref="B83:F83"/>
    <mergeCell ref="B84:F84"/>
    <mergeCell ref="A82:F82"/>
    <mergeCell ref="A91:F91"/>
    <mergeCell ref="A24:F24"/>
    <mergeCell ref="B66:F66"/>
    <mergeCell ref="B67:F67"/>
    <mergeCell ref="B18:F18"/>
    <mergeCell ref="B33:F33"/>
    <mergeCell ref="B34:F34"/>
    <mergeCell ref="B50:F50"/>
    <mergeCell ref="B51:F51"/>
    <mergeCell ref="B19:F19"/>
  </mergeCells>
  <pageMargins left="0.70866141732283472" right="0.31496062992125984"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2"/>
  <sheetViews>
    <sheetView workbookViewId="0"/>
  </sheetViews>
  <sheetFormatPr defaultColWidth="9.109375" defaultRowHeight="14.4" x14ac:dyDescent="0.3"/>
  <cols>
    <col min="1" max="1" width="18.33203125" style="10" customWidth="1"/>
    <col min="2" max="6" width="14.44140625" style="10" customWidth="1"/>
    <col min="7" max="16384" width="9.109375" style="10"/>
  </cols>
  <sheetData>
    <row r="1" spans="1:6" x14ac:dyDescent="0.3">
      <c r="A1" s="40" t="s">
        <v>353</v>
      </c>
    </row>
    <row r="2" spans="1:6" x14ac:dyDescent="0.3">
      <c r="A2" s="20" t="s">
        <v>392</v>
      </c>
    </row>
    <row r="3" spans="1:6" x14ac:dyDescent="0.3">
      <c r="A3" s="20"/>
    </row>
    <row r="4" spans="1:6" x14ac:dyDescent="0.3">
      <c r="A4" s="39" t="s">
        <v>1</v>
      </c>
      <c r="B4" s="240" t="s">
        <v>592</v>
      </c>
      <c r="C4" s="241" t="s">
        <v>588</v>
      </c>
      <c r="D4" s="240">
        <v>2025</v>
      </c>
      <c r="E4" s="240">
        <v>2026</v>
      </c>
      <c r="F4" s="240">
        <v>2027</v>
      </c>
    </row>
    <row r="5" spans="1:6" x14ac:dyDescent="0.3">
      <c r="A5" s="131"/>
      <c r="B5" s="258">
        <f>rozpočet!L67</f>
        <v>517521.89999999997</v>
      </c>
      <c r="C5" s="258">
        <f>rozpočet!M67</f>
        <v>594820</v>
      </c>
      <c r="D5" s="256">
        <f>rozpočet!N67</f>
        <v>410368</v>
      </c>
      <c r="E5" s="256">
        <f>rozpočet!O67</f>
        <v>432368</v>
      </c>
      <c r="F5" s="256">
        <f>rozpočet!P67</f>
        <v>447368</v>
      </c>
    </row>
    <row r="6" spans="1:6" x14ac:dyDescent="0.3">
      <c r="A6" s="20" t="s">
        <v>2</v>
      </c>
    </row>
    <row r="7" spans="1:6" ht="46.5" customHeight="1" x14ac:dyDescent="0.3">
      <c r="A7" s="308" t="s">
        <v>354</v>
      </c>
      <c r="B7" s="308"/>
      <c r="C7" s="308"/>
      <c r="D7" s="308"/>
      <c r="E7" s="308"/>
      <c r="F7" s="308"/>
    </row>
    <row r="8" spans="1:6" x14ac:dyDescent="0.3">
      <c r="A8" s="40"/>
    </row>
    <row r="9" spans="1:6" x14ac:dyDescent="0.3">
      <c r="A9" s="40" t="s">
        <v>355</v>
      </c>
    </row>
    <row r="10" spans="1:6" x14ac:dyDescent="0.3">
      <c r="A10" s="20" t="s">
        <v>393</v>
      </c>
    </row>
    <row r="11" spans="1:6" x14ac:dyDescent="0.3">
      <c r="A11" s="20"/>
    </row>
    <row r="12" spans="1:6" x14ac:dyDescent="0.3">
      <c r="A12" s="39" t="s">
        <v>1</v>
      </c>
      <c r="B12" s="240" t="s">
        <v>592</v>
      </c>
      <c r="C12" s="241" t="s">
        <v>588</v>
      </c>
      <c r="D12" s="240">
        <v>2025</v>
      </c>
      <c r="E12" s="240">
        <v>2026</v>
      </c>
      <c r="F12" s="240">
        <v>2027</v>
      </c>
    </row>
    <row r="13" spans="1:6" x14ac:dyDescent="0.3">
      <c r="A13" s="131"/>
      <c r="B13" s="258">
        <f>rozpočet!L68</f>
        <v>450399.1</v>
      </c>
      <c r="C13" s="258">
        <f>rozpočet!M68</f>
        <v>453555</v>
      </c>
      <c r="D13" s="256">
        <f>rozpočet!N68</f>
        <v>399368</v>
      </c>
      <c r="E13" s="256">
        <f>rozpočet!O68</f>
        <v>399368</v>
      </c>
      <c r="F13" s="256">
        <f>rozpočet!P68</f>
        <v>399368</v>
      </c>
    </row>
    <row r="14" spans="1:6" x14ac:dyDescent="0.3">
      <c r="A14" s="20"/>
    </row>
    <row r="15" spans="1:6" x14ac:dyDescent="0.3">
      <c r="A15" s="21" t="s">
        <v>2</v>
      </c>
    </row>
    <row r="16" spans="1:6" ht="67.5" customHeight="1" x14ac:dyDescent="0.3">
      <c r="A16" s="308" t="s">
        <v>356</v>
      </c>
      <c r="B16" s="308"/>
      <c r="C16" s="308"/>
      <c r="D16" s="308"/>
      <c r="E16" s="308"/>
      <c r="F16" s="308"/>
    </row>
    <row r="17" spans="1:6" ht="72.75" customHeight="1" x14ac:dyDescent="0.3">
      <c r="A17" s="308" t="s">
        <v>527</v>
      </c>
      <c r="B17" s="308"/>
      <c r="C17" s="308"/>
      <c r="D17" s="308"/>
      <c r="E17" s="308"/>
      <c r="F17" s="308"/>
    </row>
    <row r="18" spans="1:6" x14ac:dyDescent="0.3">
      <c r="A18" s="20"/>
    </row>
    <row r="19" spans="1:6" x14ac:dyDescent="0.3">
      <c r="A19" s="40" t="s">
        <v>358</v>
      </c>
    </row>
    <row r="20" spans="1:6" x14ac:dyDescent="0.3">
      <c r="A20" s="20" t="s">
        <v>393</v>
      </c>
    </row>
    <row r="21" spans="1:6" x14ac:dyDescent="0.3">
      <c r="A21" s="123"/>
    </row>
    <row r="22" spans="1:6" x14ac:dyDescent="0.3">
      <c r="A22" s="39" t="s">
        <v>1</v>
      </c>
      <c r="B22" s="240" t="s">
        <v>592</v>
      </c>
      <c r="C22" s="241" t="s">
        <v>588</v>
      </c>
      <c r="D22" s="240">
        <v>2025</v>
      </c>
      <c r="E22" s="240">
        <v>2026</v>
      </c>
      <c r="F22" s="240">
        <v>2027</v>
      </c>
    </row>
    <row r="23" spans="1:6" x14ac:dyDescent="0.3">
      <c r="A23" s="131"/>
      <c r="B23" s="258">
        <f>rozpočet!L69</f>
        <v>192153.1</v>
      </c>
      <c r="C23" s="258">
        <f>rozpočet!M69</f>
        <v>200187</v>
      </c>
      <c r="D23" s="256">
        <f>rozpočet!N69</f>
        <v>211000</v>
      </c>
      <c r="E23" s="256">
        <f>rozpočet!O69</f>
        <v>211000</v>
      </c>
      <c r="F23" s="256">
        <f>rozpočet!P69</f>
        <v>211000</v>
      </c>
    </row>
    <row r="24" spans="1:6" x14ac:dyDescent="0.3">
      <c r="A24" s="123"/>
    </row>
    <row r="25" spans="1:6" x14ac:dyDescent="0.3">
      <c r="A25" s="123"/>
    </row>
    <row r="26" spans="1:6" x14ac:dyDescent="0.3">
      <c r="A26" s="20" t="s">
        <v>307</v>
      </c>
    </row>
    <row r="27" spans="1:6" x14ac:dyDescent="0.3">
      <c r="A27" s="40" t="s">
        <v>359</v>
      </c>
    </row>
    <row r="28" spans="1:6" x14ac:dyDescent="0.3">
      <c r="A28" s="20" t="s">
        <v>393</v>
      </c>
    </row>
    <row r="29" spans="1:6" x14ac:dyDescent="0.3">
      <c r="A29" s="123"/>
    </row>
    <row r="30" spans="1:6" x14ac:dyDescent="0.3">
      <c r="A30" s="39" t="s">
        <v>1</v>
      </c>
      <c r="B30" s="240" t="s">
        <v>592</v>
      </c>
      <c r="C30" s="241" t="s">
        <v>588</v>
      </c>
      <c r="D30" s="240">
        <v>2025</v>
      </c>
      <c r="E30" s="240">
        <v>2026</v>
      </c>
      <c r="F30" s="240">
        <v>2027</v>
      </c>
    </row>
    <row r="31" spans="1:6" x14ac:dyDescent="0.3">
      <c r="A31" s="131"/>
      <c r="B31" s="258">
        <f>rozpočet!L70</f>
        <v>154000</v>
      </c>
      <c r="C31" s="258">
        <f>rozpočet!M70</f>
        <v>123368</v>
      </c>
      <c r="D31" s="256">
        <f>rozpočet!N70</f>
        <v>123368</v>
      </c>
      <c r="E31" s="256">
        <f>rozpočet!O70</f>
        <v>123368</v>
      </c>
      <c r="F31" s="256">
        <f>rozpočet!P70</f>
        <v>123368</v>
      </c>
    </row>
    <row r="32" spans="1:6" x14ac:dyDescent="0.3">
      <c r="A32" s="123"/>
    </row>
    <row r="33" spans="1:6" x14ac:dyDescent="0.3">
      <c r="A33" s="306" t="s">
        <v>8</v>
      </c>
      <c r="B33" s="306"/>
      <c r="C33" s="306"/>
      <c r="D33" s="306"/>
      <c r="E33" s="306"/>
      <c r="F33" s="306"/>
    </row>
    <row r="34" spans="1:6" ht="31.5" customHeight="1" x14ac:dyDescent="0.3">
      <c r="A34" s="35" t="s">
        <v>9</v>
      </c>
      <c r="B34" s="307" t="s">
        <v>360</v>
      </c>
      <c r="C34" s="307"/>
      <c r="D34" s="307"/>
      <c r="E34" s="307"/>
      <c r="F34" s="307"/>
    </row>
    <row r="35" spans="1:6" ht="28.8" x14ac:dyDescent="0.3">
      <c r="A35" s="36" t="s">
        <v>11</v>
      </c>
      <c r="B35" s="305" t="s">
        <v>361</v>
      </c>
      <c r="C35" s="305"/>
      <c r="D35" s="305"/>
      <c r="E35" s="305"/>
      <c r="F35" s="305"/>
    </row>
    <row r="36" spans="1:6" x14ac:dyDescent="0.3">
      <c r="A36" s="37" t="s">
        <v>13</v>
      </c>
      <c r="B36" s="38" t="s">
        <v>14</v>
      </c>
      <c r="C36" s="38" t="s">
        <v>15</v>
      </c>
      <c r="D36" s="38" t="s">
        <v>16</v>
      </c>
      <c r="E36" s="38" t="s">
        <v>17</v>
      </c>
      <c r="F36" s="38" t="s">
        <v>18</v>
      </c>
    </row>
    <row r="37" spans="1:6" x14ac:dyDescent="0.3">
      <c r="A37" s="37" t="s">
        <v>19</v>
      </c>
      <c r="B37" s="38">
        <v>240</v>
      </c>
      <c r="C37" s="38">
        <v>240</v>
      </c>
      <c r="D37" s="38">
        <v>190</v>
      </c>
      <c r="E37" s="38">
        <v>200</v>
      </c>
      <c r="F37" s="38">
        <v>200</v>
      </c>
    </row>
    <row r="38" spans="1:6" x14ac:dyDescent="0.3">
      <c r="A38" s="37" t="s">
        <v>20</v>
      </c>
      <c r="B38" s="38">
        <v>149</v>
      </c>
      <c r="C38" s="38"/>
      <c r="D38" s="38"/>
      <c r="E38" s="38"/>
      <c r="F38" s="38"/>
    </row>
    <row r="39" spans="1:6" ht="28.8" x14ac:dyDescent="0.3">
      <c r="A39" s="36" t="s">
        <v>11</v>
      </c>
      <c r="B39" s="305" t="s">
        <v>362</v>
      </c>
      <c r="C39" s="305"/>
      <c r="D39" s="305"/>
      <c r="E39" s="305"/>
      <c r="F39" s="305"/>
    </row>
    <row r="40" spans="1:6" x14ac:dyDescent="0.3">
      <c r="A40" s="37" t="s">
        <v>13</v>
      </c>
      <c r="B40" s="38" t="s">
        <v>14</v>
      </c>
      <c r="C40" s="38" t="s">
        <v>15</v>
      </c>
      <c r="D40" s="38" t="s">
        <v>16</v>
      </c>
      <c r="E40" s="38" t="s">
        <v>17</v>
      </c>
      <c r="F40" s="38" t="s">
        <v>18</v>
      </c>
    </row>
    <row r="41" spans="1:6" x14ac:dyDescent="0.3">
      <c r="A41" s="37" t="s">
        <v>19</v>
      </c>
      <c r="B41" s="38">
        <v>40</v>
      </c>
      <c r="C41" s="38">
        <v>45</v>
      </c>
      <c r="D41" s="38">
        <v>45</v>
      </c>
      <c r="E41" s="38">
        <v>45</v>
      </c>
      <c r="F41" s="38">
        <v>45</v>
      </c>
    </row>
    <row r="42" spans="1:6" x14ac:dyDescent="0.3">
      <c r="A42" s="37" t="s">
        <v>20</v>
      </c>
      <c r="B42" s="38">
        <v>38</v>
      </c>
      <c r="C42" s="38"/>
      <c r="D42" s="38"/>
      <c r="E42" s="38"/>
      <c r="F42" s="38"/>
    </row>
    <row r="43" spans="1:6" ht="28.8" x14ac:dyDescent="0.3">
      <c r="A43" s="36" t="s">
        <v>11</v>
      </c>
      <c r="B43" s="305" t="s">
        <v>363</v>
      </c>
      <c r="C43" s="305"/>
      <c r="D43" s="305"/>
      <c r="E43" s="305"/>
      <c r="F43" s="305"/>
    </row>
    <row r="44" spans="1:6" x14ac:dyDescent="0.3">
      <c r="A44" s="37" t="s">
        <v>13</v>
      </c>
      <c r="B44" s="38" t="s">
        <v>14</v>
      </c>
      <c r="C44" s="38" t="s">
        <v>15</v>
      </c>
      <c r="D44" s="38" t="s">
        <v>16</v>
      </c>
      <c r="E44" s="38" t="s">
        <v>17</v>
      </c>
      <c r="F44" s="38" t="s">
        <v>18</v>
      </c>
    </row>
    <row r="45" spans="1:6" x14ac:dyDescent="0.3">
      <c r="A45" s="37" t="s">
        <v>19</v>
      </c>
      <c r="B45" s="38">
        <v>60</v>
      </c>
      <c r="C45" s="38">
        <v>60</v>
      </c>
      <c r="D45" s="38">
        <v>70</v>
      </c>
      <c r="E45" s="38">
        <v>70</v>
      </c>
      <c r="F45" s="38">
        <v>70</v>
      </c>
    </row>
    <row r="46" spans="1:6" x14ac:dyDescent="0.3">
      <c r="A46" s="37" t="s">
        <v>20</v>
      </c>
      <c r="B46" s="38">
        <v>64</v>
      </c>
      <c r="C46" s="38"/>
      <c r="D46" s="38"/>
      <c r="E46" s="38"/>
      <c r="F46" s="38"/>
    </row>
    <row r="47" spans="1:6" ht="28.8" x14ac:dyDescent="0.3">
      <c r="A47" s="36" t="s">
        <v>11</v>
      </c>
      <c r="B47" s="305" t="s">
        <v>364</v>
      </c>
      <c r="C47" s="305"/>
      <c r="D47" s="305"/>
      <c r="E47" s="305"/>
      <c r="F47" s="305"/>
    </row>
    <row r="48" spans="1:6" x14ac:dyDescent="0.3">
      <c r="A48" s="37" t="s">
        <v>13</v>
      </c>
      <c r="B48" s="38" t="s">
        <v>14</v>
      </c>
      <c r="C48" s="38" t="s">
        <v>15</v>
      </c>
      <c r="D48" s="38" t="s">
        <v>16</v>
      </c>
      <c r="E48" s="38" t="s">
        <v>17</v>
      </c>
      <c r="F48" s="38" t="s">
        <v>18</v>
      </c>
    </row>
    <row r="49" spans="1:6" x14ac:dyDescent="0.3">
      <c r="A49" s="37" t="s">
        <v>19</v>
      </c>
      <c r="B49" s="38">
        <v>260</v>
      </c>
      <c r="C49" s="38">
        <v>300</v>
      </c>
      <c r="D49" s="38">
        <v>450</v>
      </c>
      <c r="E49" s="38">
        <v>450</v>
      </c>
      <c r="F49" s="38">
        <v>450</v>
      </c>
    </row>
    <row r="50" spans="1:6" x14ac:dyDescent="0.3">
      <c r="A50" s="37" t="s">
        <v>20</v>
      </c>
      <c r="B50" s="38">
        <v>588</v>
      </c>
      <c r="C50" s="38"/>
      <c r="D50" s="38"/>
      <c r="E50" s="38"/>
      <c r="F50" s="38"/>
    </row>
    <row r="51" spans="1:6" ht="31.5" customHeight="1" x14ac:dyDescent="0.3">
      <c r="A51" s="35" t="s">
        <v>9</v>
      </c>
      <c r="B51" s="307" t="s">
        <v>365</v>
      </c>
      <c r="C51" s="307"/>
      <c r="D51" s="307"/>
      <c r="E51" s="307"/>
      <c r="F51" s="307"/>
    </row>
    <row r="52" spans="1:6" ht="28.8" x14ac:dyDescent="0.3">
      <c r="A52" s="36" t="s">
        <v>11</v>
      </c>
      <c r="B52" s="305" t="s">
        <v>366</v>
      </c>
      <c r="C52" s="305"/>
      <c r="D52" s="305"/>
      <c r="E52" s="305"/>
      <c r="F52" s="305"/>
    </row>
    <row r="53" spans="1:6" x14ac:dyDescent="0.3">
      <c r="A53" s="37" t="s">
        <v>13</v>
      </c>
      <c r="B53" s="38" t="s">
        <v>14</v>
      </c>
      <c r="C53" s="38" t="s">
        <v>15</v>
      </c>
      <c r="D53" s="38" t="s">
        <v>16</v>
      </c>
      <c r="E53" s="38" t="s">
        <v>17</v>
      </c>
      <c r="F53" s="38" t="s">
        <v>18</v>
      </c>
    </row>
    <row r="54" spans="1:6" x14ac:dyDescent="0.3">
      <c r="A54" s="37" t="s">
        <v>19</v>
      </c>
      <c r="B54" s="137">
        <v>0.45</v>
      </c>
      <c r="C54" s="137">
        <v>0.45</v>
      </c>
      <c r="D54" s="137">
        <v>0.45</v>
      </c>
      <c r="E54" s="137">
        <v>0.45</v>
      </c>
      <c r="F54" s="137">
        <v>0.45</v>
      </c>
    </row>
    <row r="55" spans="1:6" x14ac:dyDescent="0.3">
      <c r="A55" s="37" t="s">
        <v>20</v>
      </c>
      <c r="B55" s="137">
        <v>0.43</v>
      </c>
      <c r="C55" s="137"/>
      <c r="D55" s="38"/>
      <c r="E55" s="38"/>
      <c r="F55" s="38"/>
    </row>
    <row r="56" spans="1:6" ht="28.8" x14ac:dyDescent="0.3">
      <c r="A56" s="36" t="s">
        <v>11</v>
      </c>
      <c r="B56" s="305" t="s">
        <v>367</v>
      </c>
      <c r="C56" s="305"/>
      <c r="D56" s="305"/>
      <c r="E56" s="305"/>
      <c r="F56" s="305"/>
    </row>
    <row r="57" spans="1:6" x14ac:dyDescent="0.3">
      <c r="A57" s="37" t="s">
        <v>13</v>
      </c>
      <c r="B57" s="38" t="s">
        <v>14</v>
      </c>
      <c r="C57" s="38" t="s">
        <v>15</v>
      </c>
      <c r="D57" s="38" t="s">
        <v>16</v>
      </c>
      <c r="E57" s="38" t="s">
        <v>17</v>
      </c>
      <c r="F57" s="38" t="s">
        <v>18</v>
      </c>
    </row>
    <row r="58" spans="1:6" x14ac:dyDescent="0.3">
      <c r="A58" s="37" t="s">
        <v>19</v>
      </c>
      <c r="B58" s="38">
        <v>20</v>
      </c>
      <c r="C58" s="38">
        <v>22</v>
      </c>
      <c r="D58" s="38">
        <v>15</v>
      </c>
      <c r="E58" s="38">
        <v>20</v>
      </c>
      <c r="F58" s="38">
        <v>20</v>
      </c>
    </row>
    <row r="59" spans="1:6" x14ac:dyDescent="0.3">
      <c r="A59" s="37" t="s">
        <v>20</v>
      </c>
      <c r="B59" s="38">
        <v>4</v>
      </c>
      <c r="C59" s="38"/>
      <c r="D59" s="38"/>
      <c r="E59" s="38"/>
      <c r="F59" s="38"/>
    </row>
    <row r="60" spans="1:6" ht="31.5" customHeight="1" x14ac:dyDescent="0.3">
      <c r="A60" s="35" t="s">
        <v>9</v>
      </c>
      <c r="B60" s="307" t="s">
        <v>368</v>
      </c>
      <c r="C60" s="307"/>
      <c r="D60" s="307"/>
      <c r="E60" s="307"/>
      <c r="F60" s="307"/>
    </row>
    <row r="61" spans="1:6" ht="28.8" x14ac:dyDescent="0.3">
      <c r="A61" s="36" t="s">
        <v>11</v>
      </c>
      <c r="B61" s="305" t="s">
        <v>369</v>
      </c>
      <c r="C61" s="305"/>
      <c r="D61" s="305"/>
      <c r="E61" s="305"/>
      <c r="F61" s="305"/>
    </row>
    <row r="62" spans="1:6" x14ac:dyDescent="0.3">
      <c r="A62" s="37" t="s">
        <v>13</v>
      </c>
      <c r="B62" s="38" t="s">
        <v>14</v>
      </c>
      <c r="C62" s="38" t="s">
        <v>15</v>
      </c>
      <c r="D62" s="38" t="s">
        <v>16</v>
      </c>
      <c r="E62" s="38" t="s">
        <v>17</v>
      </c>
      <c r="F62" s="38" t="s">
        <v>18</v>
      </c>
    </row>
    <row r="63" spans="1:6" x14ac:dyDescent="0.3">
      <c r="A63" s="37" t="s">
        <v>19</v>
      </c>
      <c r="B63" s="38">
        <v>4</v>
      </c>
      <c r="C63" s="38">
        <v>4</v>
      </c>
      <c r="D63" s="38">
        <v>3</v>
      </c>
      <c r="E63" s="38">
        <v>3</v>
      </c>
      <c r="F63" s="38">
        <v>3</v>
      </c>
    </row>
    <row r="64" spans="1:6" x14ac:dyDescent="0.3">
      <c r="A64" s="37" t="s">
        <v>20</v>
      </c>
      <c r="B64" s="38">
        <v>4</v>
      </c>
      <c r="C64" s="38"/>
      <c r="D64" s="38"/>
      <c r="E64" s="38"/>
      <c r="F64" s="38"/>
    </row>
    <row r="65" spans="1:6" ht="28.8" x14ac:dyDescent="0.3">
      <c r="A65" s="36" t="s">
        <v>11</v>
      </c>
      <c r="B65" s="305" t="s">
        <v>370</v>
      </c>
      <c r="C65" s="305"/>
      <c r="D65" s="305"/>
      <c r="E65" s="305"/>
      <c r="F65" s="305"/>
    </row>
    <row r="66" spans="1:6" x14ac:dyDescent="0.3">
      <c r="A66" s="37" t="s">
        <v>13</v>
      </c>
      <c r="B66" s="38" t="s">
        <v>14</v>
      </c>
      <c r="C66" s="38" t="s">
        <v>15</v>
      </c>
      <c r="D66" s="38" t="s">
        <v>16</v>
      </c>
      <c r="E66" s="38" t="s">
        <v>17</v>
      </c>
      <c r="F66" s="38" t="s">
        <v>18</v>
      </c>
    </row>
    <row r="67" spans="1:6" x14ac:dyDescent="0.3">
      <c r="A67" s="37" t="s">
        <v>19</v>
      </c>
      <c r="B67" s="38">
        <v>60</v>
      </c>
      <c r="C67" s="38">
        <v>60</v>
      </c>
      <c r="D67" s="38">
        <v>56</v>
      </c>
      <c r="E67" s="38">
        <v>56</v>
      </c>
      <c r="F67" s="38">
        <v>56</v>
      </c>
    </row>
    <row r="68" spans="1:6" x14ac:dyDescent="0.3">
      <c r="A68" s="37" t="s">
        <v>20</v>
      </c>
      <c r="B68" s="38">
        <v>68</v>
      </c>
      <c r="C68" s="38"/>
      <c r="D68" s="38"/>
      <c r="E68" s="38"/>
      <c r="F68" s="38"/>
    </row>
    <row r="69" spans="1:6" x14ac:dyDescent="0.3">
      <c r="A69" s="123"/>
    </row>
    <row r="70" spans="1:6" x14ac:dyDescent="0.3">
      <c r="A70" s="21"/>
    </row>
    <row r="71" spans="1:6" x14ac:dyDescent="0.3">
      <c r="A71" s="21" t="s">
        <v>307</v>
      </c>
    </row>
    <row r="72" spans="1:6" ht="70.5" customHeight="1" x14ac:dyDescent="0.3">
      <c r="A72" s="308" t="s">
        <v>356</v>
      </c>
      <c r="B72" s="308"/>
      <c r="C72" s="308"/>
      <c r="D72" s="308"/>
      <c r="E72" s="308"/>
      <c r="F72" s="308"/>
    </row>
    <row r="73" spans="1:6" ht="80.25" customHeight="1" x14ac:dyDescent="0.3">
      <c r="A73" s="308" t="s">
        <v>357</v>
      </c>
      <c r="B73" s="308"/>
      <c r="C73" s="308"/>
      <c r="D73" s="308"/>
      <c r="E73" s="308"/>
      <c r="F73" s="308"/>
    </row>
    <row r="74" spans="1:6" x14ac:dyDescent="0.3">
      <c r="A74" s="41" t="s">
        <v>371</v>
      </c>
    </row>
    <row r="75" spans="1:6" x14ac:dyDescent="0.3">
      <c r="A75" s="138" t="s">
        <v>394</v>
      </c>
    </row>
    <row r="76" spans="1:6" x14ac:dyDescent="0.3">
      <c r="A76" s="138" t="s">
        <v>395</v>
      </c>
    </row>
    <row r="77" spans="1:6" x14ac:dyDescent="0.3">
      <c r="A77" s="138" t="s">
        <v>396</v>
      </c>
    </row>
    <row r="78" spans="1:6" x14ac:dyDescent="0.3">
      <c r="A78" s="138" t="s">
        <v>553</v>
      </c>
    </row>
    <row r="79" spans="1:6" x14ac:dyDescent="0.3">
      <c r="A79" s="123"/>
    </row>
    <row r="80" spans="1:6" x14ac:dyDescent="0.3">
      <c r="A80" s="40" t="s">
        <v>372</v>
      </c>
    </row>
    <row r="81" spans="1:6" x14ac:dyDescent="0.3">
      <c r="A81" s="123" t="s">
        <v>397</v>
      </c>
    </row>
    <row r="82" spans="1:6" x14ac:dyDescent="0.3">
      <c r="A82" s="123"/>
    </row>
    <row r="83" spans="1:6" x14ac:dyDescent="0.3">
      <c r="A83" s="39" t="s">
        <v>1</v>
      </c>
      <c r="B83" s="240" t="s">
        <v>592</v>
      </c>
      <c r="C83" s="241" t="s">
        <v>588</v>
      </c>
      <c r="D83" s="240">
        <v>2025</v>
      </c>
      <c r="E83" s="240">
        <v>2026</v>
      </c>
      <c r="F83" s="240">
        <v>2027</v>
      </c>
    </row>
    <row r="84" spans="1:6" x14ac:dyDescent="0.3">
      <c r="A84" s="131"/>
      <c r="B84" s="258">
        <f>rozpočet!L71</f>
        <v>0</v>
      </c>
      <c r="C84" s="258">
        <f>rozpočet!M71</f>
        <v>0</v>
      </c>
      <c r="D84" s="256">
        <f>rozpočet!N71</f>
        <v>0</v>
      </c>
      <c r="E84" s="256">
        <f>rozpočet!O71</f>
        <v>0</v>
      </c>
      <c r="F84" s="256">
        <f>rozpočet!P71</f>
        <v>0</v>
      </c>
    </row>
    <row r="85" spans="1:6" x14ac:dyDescent="0.3">
      <c r="A85" s="123"/>
    </row>
    <row r="86" spans="1:6" x14ac:dyDescent="0.3">
      <c r="A86" s="306" t="s">
        <v>8</v>
      </c>
      <c r="B86" s="306"/>
      <c r="C86" s="306"/>
      <c r="D86" s="306"/>
      <c r="E86" s="306"/>
      <c r="F86" s="306"/>
    </row>
    <row r="87" spans="1:6" ht="31.5" customHeight="1" x14ac:dyDescent="0.3">
      <c r="A87" s="35" t="s">
        <v>9</v>
      </c>
      <c r="B87" s="307" t="s">
        <v>373</v>
      </c>
      <c r="C87" s="307"/>
      <c r="D87" s="307"/>
      <c r="E87" s="307"/>
      <c r="F87" s="307"/>
    </row>
    <row r="88" spans="1:6" ht="28.8" x14ac:dyDescent="0.3">
      <c r="A88" s="36" t="s">
        <v>11</v>
      </c>
      <c r="B88" s="305" t="s">
        <v>374</v>
      </c>
      <c r="C88" s="305"/>
      <c r="D88" s="305"/>
      <c r="E88" s="305"/>
      <c r="F88" s="305"/>
    </row>
    <row r="89" spans="1:6" x14ac:dyDescent="0.3">
      <c r="A89" s="37" t="s">
        <v>13</v>
      </c>
      <c r="B89" s="38" t="s">
        <v>14</v>
      </c>
      <c r="C89" s="38" t="s">
        <v>15</v>
      </c>
      <c r="D89" s="38" t="s">
        <v>16</v>
      </c>
      <c r="E89" s="38" t="s">
        <v>17</v>
      </c>
      <c r="F89" s="38" t="s">
        <v>18</v>
      </c>
    </row>
    <row r="90" spans="1:6" x14ac:dyDescent="0.3">
      <c r="A90" s="37" t="s">
        <v>19</v>
      </c>
      <c r="B90" s="256">
        <v>38000</v>
      </c>
      <c r="C90" s="258">
        <v>39000</v>
      </c>
      <c r="D90" s="256"/>
      <c r="E90" s="256"/>
      <c r="F90" s="256"/>
    </row>
    <row r="91" spans="1:6" x14ac:dyDescent="0.3">
      <c r="A91" s="37" t="s">
        <v>20</v>
      </c>
      <c r="B91" s="256">
        <v>40397</v>
      </c>
      <c r="C91" s="258"/>
      <c r="D91" s="256"/>
      <c r="E91" s="256"/>
      <c r="F91" s="256"/>
    </row>
    <row r="92" spans="1:6" ht="28.8" x14ac:dyDescent="0.3">
      <c r="A92" s="36" t="s">
        <v>11</v>
      </c>
      <c r="B92" s="305" t="s">
        <v>375</v>
      </c>
      <c r="C92" s="305"/>
      <c r="D92" s="305"/>
      <c r="E92" s="305"/>
      <c r="F92" s="305"/>
    </row>
    <row r="93" spans="1:6" x14ac:dyDescent="0.3">
      <c r="A93" s="37" t="s">
        <v>13</v>
      </c>
      <c r="B93" s="38" t="s">
        <v>14</v>
      </c>
      <c r="C93" s="38" t="s">
        <v>15</v>
      </c>
      <c r="D93" s="38" t="s">
        <v>16</v>
      </c>
      <c r="E93" s="38" t="s">
        <v>17</v>
      </c>
      <c r="F93" s="38" t="s">
        <v>18</v>
      </c>
    </row>
    <row r="94" spans="1:6" x14ac:dyDescent="0.3">
      <c r="A94" s="37" t="s">
        <v>19</v>
      </c>
      <c r="B94" s="38">
        <v>50</v>
      </c>
      <c r="C94" s="38">
        <v>50</v>
      </c>
      <c r="D94" s="38"/>
      <c r="E94" s="38"/>
      <c r="F94" s="38"/>
    </row>
    <row r="95" spans="1:6" x14ac:dyDescent="0.3">
      <c r="A95" s="37" t="s">
        <v>20</v>
      </c>
      <c r="B95" s="38">
        <v>47</v>
      </c>
      <c r="C95" s="38"/>
      <c r="D95" s="38"/>
      <c r="E95" s="38"/>
      <c r="F95" s="38"/>
    </row>
    <row r="96" spans="1:6" x14ac:dyDescent="0.3">
      <c r="A96" s="123"/>
    </row>
    <row r="97" spans="1:6" x14ac:dyDescent="0.3">
      <c r="A97" s="21" t="s">
        <v>380</v>
      </c>
    </row>
    <row r="98" spans="1:6" ht="48.75" hidden="1" customHeight="1" x14ac:dyDescent="0.3">
      <c r="A98" s="308"/>
      <c r="B98" s="351"/>
      <c r="C98" s="351"/>
      <c r="D98" s="351"/>
      <c r="E98" s="351"/>
      <c r="F98" s="351"/>
    </row>
    <row r="99" spans="1:6" ht="42.75" hidden="1" customHeight="1" x14ac:dyDescent="0.3">
      <c r="A99" s="308"/>
      <c r="B99" s="308"/>
      <c r="C99" s="308"/>
      <c r="D99" s="308"/>
      <c r="E99" s="308"/>
      <c r="F99" s="308"/>
    </row>
    <row r="100" spans="1:6" x14ac:dyDescent="0.3">
      <c r="A100" s="123"/>
    </row>
    <row r="101" spans="1:6" x14ac:dyDescent="0.3">
      <c r="A101" s="40" t="s">
        <v>376</v>
      </c>
    </row>
    <row r="102" spans="1:6" x14ac:dyDescent="0.3">
      <c r="A102" s="20" t="s">
        <v>393</v>
      </c>
    </row>
    <row r="103" spans="1:6" x14ac:dyDescent="0.3">
      <c r="A103" s="123"/>
    </row>
    <row r="104" spans="1:6" x14ac:dyDescent="0.3">
      <c r="A104" s="39" t="s">
        <v>1</v>
      </c>
      <c r="B104" s="240" t="s">
        <v>592</v>
      </c>
      <c r="C104" s="241" t="s">
        <v>588</v>
      </c>
      <c r="D104" s="240">
        <v>2025</v>
      </c>
      <c r="E104" s="240">
        <v>2026</v>
      </c>
      <c r="F104" s="240">
        <v>2027</v>
      </c>
    </row>
    <row r="105" spans="1:6" x14ac:dyDescent="0.3">
      <c r="A105" s="131"/>
      <c r="B105" s="258">
        <f>rozpočet!L72</f>
        <v>25555</v>
      </c>
      <c r="C105" s="258">
        <f>rozpočet!M72</f>
        <v>25000</v>
      </c>
      <c r="D105" s="256">
        <f>rozpočet!N72</f>
        <v>0</v>
      </c>
      <c r="E105" s="256">
        <f>rozpočet!O72</f>
        <v>0</v>
      </c>
      <c r="F105" s="256">
        <f>rozpočet!P72</f>
        <v>0</v>
      </c>
    </row>
    <row r="106" spans="1:6" x14ac:dyDescent="0.3">
      <c r="A106" s="123"/>
    </row>
    <row r="107" spans="1:6" x14ac:dyDescent="0.3">
      <c r="A107" s="306" t="s">
        <v>8</v>
      </c>
      <c r="B107" s="306"/>
      <c r="C107" s="306"/>
      <c r="D107" s="306"/>
      <c r="E107" s="306"/>
      <c r="F107" s="306"/>
    </row>
    <row r="108" spans="1:6" x14ac:dyDescent="0.3">
      <c r="A108" s="35" t="s">
        <v>9</v>
      </c>
      <c r="B108" s="307" t="s">
        <v>377</v>
      </c>
      <c r="C108" s="307"/>
      <c r="D108" s="307"/>
      <c r="E108" s="307"/>
      <c r="F108" s="307"/>
    </row>
    <row r="109" spans="1:6" ht="28.8" x14ac:dyDescent="0.3">
      <c r="A109" s="36" t="s">
        <v>11</v>
      </c>
      <c r="B109" s="305" t="s">
        <v>378</v>
      </c>
      <c r="C109" s="305"/>
      <c r="D109" s="305"/>
      <c r="E109" s="305"/>
      <c r="F109" s="305"/>
    </row>
    <row r="110" spans="1:6" x14ac:dyDescent="0.3">
      <c r="A110" s="37" t="s">
        <v>13</v>
      </c>
      <c r="B110" s="38" t="s">
        <v>14</v>
      </c>
      <c r="C110" s="38" t="s">
        <v>15</v>
      </c>
      <c r="D110" s="38" t="s">
        <v>16</v>
      </c>
      <c r="E110" s="38" t="s">
        <v>17</v>
      </c>
      <c r="F110" s="38" t="s">
        <v>18</v>
      </c>
    </row>
    <row r="111" spans="1:6" x14ac:dyDescent="0.3">
      <c r="A111" s="37" t="s">
        <v>19</v>
      </c>
      <c r="B111" s="38">
        <v>6</v>
      </c>
      <c r="C111" s="38">
        <v>6</v>
      </c>
      <c r="D111" s="38">
        <v>10</v>
      </c>
      <c r="E111" s="38">
        <v>6</v>
      </c>
      <c r="F111" s="38">
        <v>10</v>
      </c>
    </row>
    <row r="112" spans="1:6" x14ac:dyDescent="0.3">
      <c r="A112" s="37" t="s">
        <v>20</v>
      </c>
      <c r="B112" s="38">
        <v>7</v>
      </c>
      <c r="C112" s="38"/>
      <c r="D112" s="38"/>
      <c r="E112" s="38"/>
      <c r="F112" s="38"/>
    </row>
    <row r="113" spans="1:6" ht="28.8" x14ac:dyDescent="0.3">
      <c r="A113" s="36" t="s">
        <v>11</v>
      </c>
      <c r="B113" s="305" t="s">
        <v>379</v>
      </c>
      <c r="C113" s="305"/>
      <c r="D113" s="305"/>
      <c r="E113" s="305"/>
      <c r="F113" s="305"/>
    </row>
    <row r="114" spans="1:6" x14ac:dyDescent="0.3">
      <c r="A114" s="37" t="s">
        <v>13</v>
      </c>
      <c r="B114" s="38" t="s">
        <v>14</v>
      </c>
      <c r="C114" s="38" t="s">
        <v>15</v>
      </c>
      <c r="D114" s="38" t="s">
        <v>16</v>
      </c>
      <c r="E114" s="38" t="s">
        <v>17</v>
      </c>
      <c r="F114" s="38" t="s">
        <v>18</v>
      </c>
    </row>
    <row r="115" spans="1:6" x14ac:dyDescent="0.3">
      <c r="A115" s="37" t="s">
        <v>19</v>
      </c>
      <c r="B115" s="256">
        <v>2000</v>
      </c>
      <c r="C115" s="258">
        <v>2000</v>
      </c>
      <c r="D115" s="256">
        <v>2000</v>
      </c>
      <c r="E115" s="256">
        <v>1500</v>
      </c>
      <c r="F115" s="256">
        <v>2000</v>
      </c>
    </row>
    <row r="116" spans="1:6" x14ac:dyDescent="0.3">
      <c r="A116" s="37" t="s">
        <v>20</v>
      </c>
      <c r="B116" s="256">
        <v>1341</v>
      </c>
      <c r="C116" s="258"/>
      <c r="D116" s="256"/>
      <c r="E116" s="256"/>
      <c r="F116" s="256"/>
    </row>
    <row r="117" spans="1:6" x14ac:dyDescent="0.3">
      <c r="A117" s="123"/>
    </row>
    <row r="118" spans="1:6" x14ac:dyDescent="0.3">
      <c r="A118" s="21" t="s">
        <v>380</v>
      </c>
    </row>
    <row r="119" spans="1:6" ht="58.5" customHeight="1" x14ac:dyDescent="0.3">
      <c r="A119" s="338" t="s">
        <v>381</v>
      </c>
      <c r="B119" s="338"/>
      <c r="C119" s="338"/>
      <c r="D119" s="338"/>
      <c r="E119" s="338"/>
      <c r="F119" s="338"/>
    </row>
    <row r="120" spans="1:6" x14ac:dyDescent="0.3">
      <c r="A120" s="40"/>
    </row>
    <row r="121" spans="1:6" x14ac:dyDescent="0.3">
      <c r="A121" s="40"/>
    </row>
    <row r="122" spans="1:6" x14ac:dyDescent="0.3">
      <c r="A122" s="40" t="s">
        <v>382</v>
      </c>
    </row>
    <row r="123" spans="1:6" x14ac:dyDescent="0.3">
      <c r="A123" s="20" t="s">
        <v>393</v>
      </c>
    </row>
    <row r="124" spans="1:6" x14ac:dyDescent="0.3">
      <c r="A124" s="123"/>
    </row>
    <row r="125" spans="1:6" x14ac:dyDescent="0.3">
      <c r="A125" s="39" t="s">
        <v>1</v>
      </c>
      <c r="B125" s="240" t="s">
        <v>592</v>
      </c>
      <c r="C125" s="241" t="s">
        <v>588</v>
      </c>
      <c r="D125" s="240">
        <v>2025</v>
      </c>
      <c r="E125" s="240">
        <v>2026</v>
      </c>
      <c r="F125" s="240">
        <v>2027</v>
      </c>
    </row>
    <row r="126" spans="1:6" x14ac:dyDescent="0.3">
      <c r="A126" s="131"/>
      <c r="B126" s="258">
        <f>rozpočet!L73</f>
        <v>78691</v>
      </c>
      <c r="C126" s="258">
        <f>rozpočet!M73</f>
        <v>105000</v>
      </c>
      <c r="D126" s="256">
        <f>rozpočet!N73</f>
        <v>65000</v>
      </c>
      <c r="E126" s="256">
        <f>rozpočet!O73</f>
        <v>65000</v>
      </c>
      <c r="F126" s="256">
        <f>rozpočet!P73</f>
        <v>65000</v>
      </c>
    </row>
    <row r="127" spans="1:6" x14ac:dyDescent="0.3">
      <c r="A127" s="123"/>
    </row>
    <row r="128" spans="1:6" x14ac:dyDescent="0.3">
      <c r="A128" s="306" t="s">
        <v>8</v>
      </c>
      <c r="B128" s="306"/>
      <c r="C128" s="306"/>
      <c r="D128" s="306"/>
      <c r="E128" s="306"/>
      <c r="F128" s="306"/>
    </row>
    <row r="129" spans="1:6" ht="31.5" customHeight="1" x14ac:dyDescent="0.3">
      <c r="A129" s="35" t="s">
        <v>9</v>
      </c>
      <c r="B129" s="307" t="s">
        <v>383</v>
      </c>
      <c r="C129" s="307"/>
      <c r="D129" s="307"/>
      <c r="E129" s="307"/>
      <c r="F129" s="307"/>
    </row>
    <row r="130" spans="1:6" ht="28.8" x14ac:dyDescent="0.3">
      <c r="A130" s="36" t="s">
        <v>11</v>
      </c>
      <c r="B130" s="305" t="s">
        <v>384</v>
      </c>
      <c r="C130" s="305"/>
      <c r="D130" s="305"/>
      <c r="E130" s="305"/>
      <c r="F130" s="305"/>
    </row>
    <row r="131" spans="1:6" x14ac:dyDescent="0.3">
      <c r="A131" s="37" t="s">
        <v>13</v>
      </c>
      <c r="B131" s="38" t="s">
        <v>14</v>
      </c>
      <c r="C131" s="38" t="s">
        <v>15</v>
      </c>
      <c r="D131" s="38" t="s">
        <v>16</v>
      </c>
      <c r="E131" s="38" t="s">
        <v>17</v>
      </c>
      <c r="F131" s="38" t="s">
        <v>18</v>
      </c>
    </row>
    <row r="132" spans="1:6" x14ac:dyDescent="0.3">
      <c r="A132" s="37" t="s">
        <v>19</v>
      </c>
      <c r="B132" s="38">
        <v>30</v>
      </c>
      <c r="C132" s="38">
        <v>30</v>
      </c>
      <c r="D132" s="38">
        <v>25</v>
      </c>
      <c r="E132" s="38">
        <v>25</v>
      </c>
      <c r="F132" s="38">
        <v>25</v>
      </c>
    </row>
    <row r="133" spans="1:6" x14ac:dyDescent="0.3">
      <c r="A133" s="37" t="s">
        <v>20</v>
      </c>
      <c r="B133" s="38">
        <v>23</v>
      </c>
      <c r="C133" s="38"/>
      <c r="D133" s="38"/>
      <c r="E133" s="38"/>
      <c r="F133" s="38"/>
    </row>
    <row r="134" spans="1:6" ht="28.8" x14ac:dyDescent="0.3">
      <c r="A134" s="36" t="s">
        <v>11</v>
      </c>
      <c r="B134" s="305" t="s">
        <v>385</v>
      </c>
      <c r="C134" s="305"/>
      <c r="D134" s="305"/>
      <c r="E134" s="305"/>
      <c r="F134" s="305"/>
    </row>
    <row r="135" spans="1:6" x14ac:dyDescent="0.3">
      <c r="A135" s="37" t="s">
        <v>13</v>
      </c>
      <c r="B135" s="38" t="s">
        <v>14</v>
      </c>
      <c r="C135" s="38" t="s">
        <v>15</v>
      </c>
      <c r="D135" s="38" t="s">
        <v>16</v>
      </c>
      <c r="E135" s="38" t="s">
        <v>17</v>
      </c>
      <c r="F135" s="38" t="s">
        <v>18</v>
      </c>
    </row>
    <row r="136" spans="1:6" x14ac:dyDescent="0.3">
      <c r="A136" s="37" t="s">
        <v>19</v>
      </c>
      <c r="B136" s="38">
        <v>40</v>
      </c>
      <c r="C136" s="38">
        <v>40</v>
      </c>
      <c r="D136" s="38">
        <v>40</v>
      </c>
      <c r="E136" s="38">
        <v>40</v>
      </c>
      <c r="F136" s="38">
        <v>40</v>
      </c>
    </row>
    <row r="137" spans="1:6" x14ac:dyDescent="0.3">
      <c r="A137" s="37" t="s">
        <v>20</v>
      </c>
      <c r="B137" s="38">
        <v>33</v>
      </c>
      <c r="C137" s="38"/>
      <c r="D137" s="38"/>
      <c r="E137" s="38"/>
      <c r="F137" s="38"/>
    </row>
    <row r="138" spans="1:6" ht="28.8" x14ac:dyDescent="0.3">
      <c r="A138" s="36" t="s">
        <v>11</v>
      </c>
      <c r="B138" s="305" t="s">
        <v>386</v>
      </c>
      <c r="C138" s="305"/>
      <c r="D138" s="305"/>
      <c r="E138" s="305"/>
      <c r="F138" s="305"/>
    </row>
    <row r="139" spans="1:6" x14ac:dyDescent="0.3">
      <c r="A139" s="37" t="s">
        <v>13</v>
      </c>
      <c r="B139" s="38" t="s">
        <v>14</v>
      </c>
      <c r="C139" s="38" t="s">
        <v>15</v>
      </c>
      <c r="D139" s="38" t="s">
        <v>16</v>
      </c>
      <c r="E139" s="38" t="s">
        <v>17</v>
      </c>
      <c r="F139" s="38" t="s">
        <v>18</v>
      </c>
    </row>
    <row r="140" spans="1:6" x14ac:dyDescent="0.3">
      <c r="A140" s="37" t="s">
        <v>19</v>
      </c>
      <c r="B140" s="38">
        <v>230</v>
      </c>
      <c r="C140" s="38">
        <v>230</v>
      </c>
      <c r="D140" s="38">
        <v>230</v>
      </c>
      <c r="E140" s="38">
        <v>200</v>
      </c>
      <c r="F140" s="38">
        <v>210</v>
      </c>
    </row>
    <row r="141" spans="1:6" x14ac:dyDescent="0.3">
      <c r="A141" s="37" t="s">
        <v>20</v>
      </c>
      <c r="B141" s="38">
        <v>165</v>
      </c>
      <c r="C141" s="38"/>
      <c r="D141" s="38"/>
      <c r="E141" s="38"/>
      <c r="F141" s="38"/>
    </row>
    <row r="142" spans="1:6" ht="28.8" x14ac:dyDescent="0.3">
      <c r="A142" s="36" t="s">
        <v>11</v>
      </c>
      <c r="B142" s="305" t="s">
        <v>387</v>
      </c>
      <c r="C142" s="305"/>
      <c r="D142" s="305"/>
      <c r="E142" s="305"/>
      <c r="F142" s="305"/>
    </row>
    <row r="143" spans="1:6" x14ac:dyDescent="0.3">
      <c r="A143" s="37" t="s">
        <v>13</v>
      </c>
      <c r="B143" s="38" t="s">
        <v>14</v>
      </c>
      <c r="C143" s="38" t="s">
        <v>15</v>
      </c>
      <c r="D143" s="38" t="s">
        <v>16</v>
      </c>
      <c r="E143" s="38" t="s">
        <v>17</v>
      </c>
      <c r="F143" s="38" t="s">
        <v>18</v>
      </c>
    </row>
    <row r="144" spans="1:6" x14ac:dyDescent="0.3">
      <c r="A144" s="37" t="s">
        <v>19</v>
      </c>
      <c r="B144" s="38">
        <v>35</v>
      </c>
      <c r="C144" s="38">
        <v>35</v>
      </c>
      <c r="D144" s="38">
        <v>35</v>
      </c>
      <c r="E144" s="38">
        <v>35</v>
      </c>
      <c r="F144" s="38">
        <v>35</v>
      </c>
    </row>
    <row r="145" spans="1:6" x14ac:dyDescent="0.3">
      <c r="A145" s="37" t="s">
        <v>20</v>
      </c>
      <c r="B145" s="38">
        <v>48</v>
      </c>
      <c r="C145" s="38"/>
      <c r="D145" s="38"/>
      <c r="E145" s="38"/>
      <c r="F145" s="38"/>
    </row>
    <row r="146" spans="1:6" x14ac:dyDescent="0.3">
      <c r="A146" s="123"/>
    </row>
    <row r="147" spans="1:6" x14ac:dyDescent="0.3">
      <c r="A147" s="123"/>
    </row>
    <row r="148" spans="1:6" ht="34.5" customHeight="1" x14ac:dyDescent="0.3">
      <c r="A148" s="351" t="s">
        <v>398</v>
      </c>
      <c r="B148" s="351"/>
      <c r="C148" s="351"/>
      <c r="D148" s="351"/>
      <c r="E148" s="351"/>
      <c r="F148" s="351"/>
    </row>
    <row r="149" spans="1:6" ht="41.25" customHeight="1" x14ac:dyDescent="0.3">
      <c r="A149" s="308" t="s">
        <v>388</v>
      </c>
      <c r="B149" s="308"/>
      <c r="C149" s="308"/>
      <c r="D149" s="308"/>
      <c r="E149" s="308"/>
      <c r="F149" s="308"/>
    </row>
    <row r="150" spans="1:6" x14ac:dyDescent="0.3">
      <c r="A150" s="308" t="s">
        <v>389</v>
      </c>
      <c r="B150" s="308"/>
      <c r="C150" s="308"/>
      <c r="D150" s="308"/>
      <c r="E150" s="308"/>
      <c r="F150" s="308"/>
    </row>
    <row r="151" spans="1:6" x14ac:dyDescent="0.3">
      <c r="A151" s="20"/>
    </row>
    <row r="152" spans="1:6" x14ac:dyDescent="0.3">
      <c r="A152" s="20"/>
    </row>
    <row r="153" spans="1:6" x14ac:dyDescent="0.3">
      <c r="A153" s="123"/>
    </row>
    <row r="154" spans="1:6" x14ac:dyDescent="0.3">
      <c r="A154" s="21" t="s">
        <v>532</v>
      </c>
    </row>
    <row r="155" spans="1:6" x14ac:dyDescent="0.3">
      <c r="A155" s="20" t="s">
        <v>393</v>
      </c>
    </row>
    <row r="156" spans="1:6" x14ac:dyDescent="0.3">
      <c r="A156" s="20"/>
    </row>
    <row r="157" spans="1:6" x14ac:dyDescent="0.3">
      <c r="A157" s="39" t="s">
        <v>1</v>
      </c>
      <c r="B157" s="240" t="s">
        <v>592</v>
      </c>
      <c r="C157" s="241" t="s">
        <v>588</v>
      </c>
      <c r="D157" s="240">
        <v>2025</v>
      </c>
      <c r="E157" s="240">
        <v>2026</v>
      </c>
      <c r="F157" s="240">
        <v>2027</v>
      </c>
    </row>
    <row r="158" spans="1:6" x14ac:dyDescent="0.3">
      <c r="A158" s="131"/>
      <c r="B158" s="258">
        <f>rozpočet!L74</f>
        <v>35022.800000000003</v>
      </c>
      <c r="C158" s="258">
        <f>rozpočet!M74</f>
        <v>125265</v>
      </c>
      <c r="D158" s="256">
        <f>rozpočet!N74</f>
        <v>4000</v>
      </c>
      <c r="E158" s="256">
        <f>rozpočet!O74</f>
        <v>22000</v>
      </c>
      <c r="F158" s="256">
        <f>rozpočet!P74</f>
        <v>22000</v>
      </c>
    </row>
    <row r="159" spans="1:6" x14ac:dyDescent="0.3">
      <c r="A159" s="20"/>
    </row>
    <row r="160" spans="1:6" x14ac:dyDescent="0.3">
      <c r="A160" s="20"/>
    </row>
    <row r="161" spans="1:6" x14ac:dyDescent="0.3">
      <c r="A161" s="306" t="s">
        <v>8</v>
      </c>
      <c r="B161" s="306"/>
      <c r="C161" s="306"/>
      <c r="D161" s="306"/>
      <c r="E161" s="306"/>
      <c r="F161" s="306"/>
    </row>
    <row r="162" spans="1:6" ht="31.5" customHeight="1" x14ac:dyDescent="0.3">
      <c r="A162" s="35" t="s">
        <v>9</v>
      </c>
      <c r="B162" s="307" t="s">
        <v>390</v>
      </c>
      <c r="C162" s="307"/>
      <c r="D162" s="307"/>
      <c r="E162" s="307"/>
      <c r="F162" s="307"/>
    </row>
    <row r="163" spans="1:6" ht="28.8" x14ac:dyDescent="0.3">
      <c r="A163" s="36" t="s">
        <v>11</v>
      </c>
      <c r="B163" s="305" t="s">
        <v>369</v>
      </c>
      <c r="C163" s="305"/>
      <c r="D163" s="305"/>
      <c r="E163" s="305"/>
      <c r="F163" s="305"/>
    </row>
    <row r="164" spans="1:6" x14ac:dyDescent="0.3">
      <c r="A164" s="37" t="s">
        <v>13</v>
      </c>
      <c r="B164" s="38" t="s">
        <v>14</v>
      </c>
      <c r="C164" s="38" t="s">
        <v>15</v>
      </c>
      <c r="D164" s="38" t="s">
        <v>16</v>
      </c>
      <c r="E164" s="38" t="s">
        <v>17</v>
      </c>
      <c r="F164" s="38" t="s">
        <v>18</v>
      </c>
    </row>
    <row r="165" spans="1:6" x14ac:dyDescent="0.3">
      <c r="A165" s="37" t="s">
        <v>19</v>
      </c>
      <c r="B165" s="38">
        <v>4</v>
      </c>
      <c r="C165" s="38">
        <v>4</v>
      </c>
      <c r="D165" s="38"/>
      <c r="E165" s="38"/>
      <c r="F165" s="38"/>
    </row>
    <row r="166" spans="1:6" x14ac:dyDescent="0.3">
      <c r="A166" s="37" t="s">
        <v>20</v>
      </c>
      <c r="B166" s="38">
        <v>4</v>
      </c>
      <c r="C166" s="38"/>
      <c r="D166" s="38"/>
      <c r="E166" s="38"/>
      <c r="F166" s="38"/>
    </row>
    <row r="167" spans="1:6" x14ac:dyDescent="0.3">
      <c r="A167" s="20"/>
    </row>
    <row r="168" spans="1:6" x14ac:dyDescent="0.3">
      <c r="A168" s="20"/>
    </row>
    <row r="169" spans="1:6" x14ac:dyDescent="0.3">
      <c r="A169" s="21" t="s">
        <v>2</v>
      </c>
    </row>
    <row r="170" spans="1:6" ht="78.75" customHeight="1" x14ac:dyDescent="0.3">
      <c r="A170" s="308" t="s">
        <v>391</v>
      </c>
      <c r="B170" s="308"/>
      <c r="C170" s="308"/>
      <c r="D170" s="308"/>
      <c r="E170" s="308"/>
      <c r="F170" s="308"/>
    </row>
    <row r="172" spans="1:6" x14ac:dyDescent="0.3">
      <c r="A172" s="5" t="s">
        <v>420</v>
      </c>
    </row>
    <row r="175" spans="1:6" x14ac:dyDescent="0.3">
      <c r="A175" s="39" t="s">
        <v>1</v>
      </c>
      <c r="B175" s="240" t="s">
        <v>592</v>
      </c>
      <c r="C175" s="241" t="s">
        <v>588</v>
      </c>
      <c r="D175" s="240">
        <v>2025</v>
      </c>
      <c r="E175" s="240">
        <v>2026</v>
      </c>
      <c r="F175" s="240">
        <v>2027</v>
      </c>
    </row>
    <row r="176" spans="1:6" x14ac:dyDescent="0.3">
      <c r="A176" s="131"/>
      <c r="B176" s="256">
        <f>rozpočet!L75</f>
        <v>35000</v>
      </c>
      <c r="C176" s="256">
        <f>rozpočet!M75</f>
        <v>110145</v>
      </c>
      <c r="D176" s="258">
        <f>rozpočet!N75</f>
        <v>0</v>
      </c>
      <c r="E176" s="256">
        <f>rozpočet!O75</f>
        <v>15000</v>
      </c>
      <c r="F176" s="256">
        <f>rozpočet!P75</f>
        <v>15000</v>
      </c>
    </row>
    <row r="178" spans="1:6" x14ac:dyDescent="0.3">
      <c r="A178" s="306" t="s">
        <v>8</v>
      </c>
      <c r="B178" s="306"/>
      <c r="C178" s="306"/>
      <c r="D178" s="306"/>
      <c r="E178" s="306"/>
      <c r="F178" s="306"/>
    </row>
    <row r="179" spans="1:6" x14ac:dyDescent="0.3">
      <c r="A179" s="35" t="s">
        <v>9</v>
      </c>
      <c r="B179" s="307" t="s">
        <v>568</v>
      </c>
      <c r="C179" s="307"/>
      <c r="D179" s="307"/>
      <c r="E179" s="307"/>
      <c r="F179" s="307"/>
    </row>
    <row r="180" spans="1:6" ht="28.8" x14ac:dyDescent="0.3">
      <c r="A180" s="36" t="s">
        <v>11</v>
      </c>
      <c r="B180" s="305" t="s">
        <v>569</v>
      </c>
      <c r="C180" s="305"/>
      <c r="D180" s="305"/>
      <c r="E180" s="305"/>
      <c r="F180" s="305"/>
    </row>
    <row r="181" spans="1:6" x14ac:dyDescent="0.3">
      <c r="A181" s="37" t="s">
        <v>13</v>
      </c>
      <c r="B181" s="38" t="s">
        <v>14</v>
      </c>
      <c r="C181" s="38" t="s">
        <v>15</v>
      </c>
      <c r="D181" s="38" t="s">
        <v>16</v>
      </c>
      <c r="E181" s="38" t="s">
        <v>17</v>
      </c>
      <c r="F181" s="38" t="s">
        <v>18</v>
      </c>
    </row>
    <row r="182" spans="1:6" x14ac:dyDescent="0.3">
      <c r="A182" s="37" t="s">
        <v>19</v>
      </c>
      <c r="B182" s="38" t="s">
        <v>95</v>
      </c>
      <c r="C182" s="38" t="s">
        <v>95</v>
      </c>
      <c r="D182" s="38" t="s">
        <v>95</v>
      </c>
      <c r="E182" s="38" t="s">
        <v>95</v>
      </c>
      <c r="F182" s="38" t="s">
        <v>95</v>
      </c>
    </row>
    <row r="183" spans="1:6" x14ac:dyDescent="0.3">
      <c r="A183" s="37" t="s">
        <v>20</v>
      </c>
      <c r="B183" s="38" t="s">
        <v>95</v>
      </c>
      <c r="C183" s="38"/>
      <c r="D183" s="38"/>
      <c r="E183" s="38"/>
      <c r="F183" s="38"/>
    </row>
    <row r="185" spans="1:6" x14ac:dyDescent="0.3">
      <c r="A185" s="20" t="s">
        <v>2</v>
      </c>
    </row>
    <row r="186" spans="1:6" ht="53.25" customHeight="1" x14ac:dyDescent="0.3">
      <c r="A186" s="298" t="s">
        <v>570</v>
      </c>
      <c r="B186" s="350"/>
      <c r="C186" s="350"/>
      <c r="D186" s="350"/>
      <c r="E186" s="350"/>
      <c r="F186" s="350"/>
    </row>
    <row r="191" spans="1:6" x14ac:dyDescent="0.3">
      <c r="A191" s="5" t="s">
        <v>421</v>
      </c>
    </row>
    <row r="194" spans="1:6" x14ac:dyDescent="0.3">
      <c r="A194" s="39" t="s">
        <v>1</v>
      </c>
      <c r="B194" s="240" t="s">
        <v>592</v>
      </c>
      <c r="C194" s="241" t="s">
        <v>588</v>
      </c>
      <c r="D194" s="240">
        <v>2025</v>
      </c>
      <c r="E194" s="240">
        <v>2026</v>
      </c>
      <c r="F194" s="240">
        <v>2027</v>
      </c>
    </row>
    <row r="195" spans="1:6" x14ac:dyDescent="0.3">
      <c r="A195" s="131"/>
      <c r="B195" s="132">
        <f>rozpočet!L76</f>
        <v>22.8</v>
      </c>
      <c r="C195" s="132">
        <f>rozpočet!M76</f>
        <v>11120</v>
      </c>
      <c r="D195" s="132">
        <f>rozpočet!N76</f>
        <v>4000</v>
      </c>
      <c r="E195" s="132">
        <f>rozpočet!O76</f>
        <v>7000</v>
      </c>
      <c r="F195" s="132">
        <f>rozpočet!P76</f>
        <v>7000</v>
      </c>
    </row>
    <row r="197" spans="1:6" x14ac:dyDescent="0.3">
      <c r="A197" s="306" t="s">
        <v>8</v>
      </c>
      <c r="B197" s="306"/>
      <c r="C197" s="306"/>
      <c r="D197" s="306"/>
      <c r="E197" s="306"/>
      <c r="F197" s="306"/>
    </row>
    <row r="198" spans="1:6" x14ac:dyDescent="0.3">
      <c r="A198" s="35" t="s">
        <v>9</v>
      </c>
      <c r="B198" s="307" t="s">
        <v>577</v>
      </c>
      <c r="C198" s="307"/>
      <c r="D198" s="307"/>
      <c r="E198" s="307"/>
      <c r="F198" s="307"/>
    </row>
    <row r="199" spans="1:6" ht="28.8" x14ac:dyDescent="0.3">
      <c r="A199" s="36" t="s">
        <v>11</v>
      </c>
      <c r="B199" s="305" t="s">
        <v>576</v>
      </c>
      <c r="C199" s="305"/>
      <c r="D199" s="305"/>
      <c r="E199" s="305"/>
      <c r="F199" s="305"/>
    </row>
    <row r="200" spans="1:6" x14ac:dyDescent="0.3">
      <c r="A200" s="37" t="s">
        <v>13</v>
      </c>
      <c r="B200" s="38" t="s">
        <v>14</v>
      </c>
      <c r="C200" s="38" t="s">
        <v>15</v>
      </c>
      <c r="D200" s="38" t="s">
        <v>16</v>
      </c>
      <c r="E200" s="38" t="s">
        <v>17</v>
      </c>
      <c r="F200" s="38" t="s">
        <v>18</v>
      </c>
    </row>
    <row r="201" spans="1:6" x14ac:dyDescent="0.3">
      <c r="A201" s="37" t="s">
        <v>19</v>
      </c>
      <c r="B201" s="38"/>
      <c r="C201" s="38">
        <v>5</v>
      </c>
      <c r="D201" s="38">
        <v>5</v>
      </c>
      <c r="E201" s="38">
        <v>5</v>
      </c>
      <c r="F201" s="38">
        <v>5</v>
      </c>
    </row>
    <row r="202" spans="1:6" x14ac:dyDescent="0.3">
      <c r="A202" s="37" t="s">
        <v>20</v>
      </c>
      <c r="B202" s="38"/>
      <c r="C202" s="38"/>
      <c r="D202" s="38"/>
      <c r="E202" s="38"/>
      <c r="F202" s="38"/>
    </row>
    <row r="204" spans="1:6" x14ac:dyDescent="0.3">
      <c r="A204" s="20" t="s">
        <v>2</v>
      </c>
    </row>
    <row r="205" spans="1:6" ht="28.5" customHeight="1" x14ac:dyDescent="0.3">
      <c r="A205" s="298" t="s">
        <v>578</v>
      </c>
      <c r="B205" s="350"/>
      <c r="C205" s="350"/>
      <c r="D205" s="350"/>
      <c r="E205" s="350"/>
      <c r="F205" s="350"/>
    </row>
    <row r="208" spans="1:6" x14ac:dyDescent="0.3">
      <c r="A208" s="5" t="s">
        <v>422</v>
      </c>
    </row>
    <row r="210" spans="1:6" x14ac:dyDescent="0.3">
      <c r="A210" s="39" t="s">
        <v>1</v>
      </c>
      <c r="B210" s="240" t="s">
        <v>592</v>
      </c>
      <c r="C210" s="241" t="s">
        <v>588</v>
      </c>
      <c r="D210" s="240">
        <v>2025</v>
      </c>
      <c r="E210" s="240">
        <v>2026</v>
      </c>
      <c r="F210" s="240">
        <v>2027</v>
      </c>
    </row>
    <row r="211" spans="1:6" x14ac:dyDescent="0.3">
      <c r="A211" s="131"/>
      <c r="B211" s="132">
        <f>rozpočet!L77</f>
        <v>0</v>
      </c>
      <c r="C211" s="132">
        <f>rozpočet!M77</f>
        <v>4000</v>
      </c>
      <c r="D211" s="132">
        <f>rozpočet!N77</f>
        <v>0</v>
      </c>
      <c r="E211" s="132">
        <f>rozpočet!O77</f>
        <v>0</v>
      </c>
      <c r="F211" s="132">
        <f>rozpočet!P77</f>
        <v>0</v>
      </c>
    </row>
    <row r="213" spans="1:6" x14ac:dyDescent="0.3">
      <c r="A213" s="306" t="s">
        <v>8</v>
      </c>
      <c r="B213" s="306"/>
      <c r="C213" s="306"/>
      <c r="D213" s="306"/>
      <c r="E213" s="306"/>
      <c r="F213" s="306"/>
    </row>
    <row r="214" spans="1:6" x14ac:dyDescent="0.3">
      <c r="A214" s="35" t="s">
        <v>9</v>
      </c>
      <c r="B214" s="307" t="s">
        <v>561</v>
      </c>
      <c r="C214" s="307"/>
      <c r="D214" s="307"/>
      <c r="E214" s="307"/>
      <c r="F214" s="307"/>
    </row>
    <row r="215" spans="1:6" ht="28.8" x14ac:dyDescent="0.3">
      <c r="A215" s="36" t="s">
        <v>11</v>
      </c>
      <c r="B215" s="305" t="s">
        <v>562</v>
      </c>
      <c r="C215" s="305"/>
      <c r="D215" s="305"/>
      <c r="E215" s="305"/>
      <c r="F215" s="305"/>
    </row>
    <row r="216" spans="1:6" x14ac:dyDescent="0.3">
      <c r="A216" s="37" t="s">
        <v>13</v>
      </c>
      <c r="B216" s="38" t="s">
        <v>14</v>
      </c>
      <c r="C216" s="38" t="s">
        <v>15</v>
      </c>
      <c r="D216" s="38" t="s">
        <v>16</v>
      </c>
      <c r="E216" s="38" t="s">
        <v>17</v>
      </c>
      <c r="F216" s="38" t="s">
        <v>18</v>
      </c>
    </row>
    <row r="217" spans="1:6" x14ac:dyDescent="0.3">
      <c r="A217" s="37" t="s">
        <v>19</v>
      </c>
      <c r="B217" s="38" t="s">
        <v>564</v>
      </c>
      <c r="C217" s="38">
        <v>5</v>
      </c>
      <c r="D217" s="38" t="s">
        <v>564</v>
      </c>
      <c r="E217" s="38" t="s">
        <v>564</v>
      </c>
      <c r="F217" s="38" t="s">
        <v>564</v>
      </c>
    </row>
    <row r="218" spans="1:6" x14ac:dyDescent="0.3">
      <c r="A218" s="37" t="s">
        <v>20</v>
      </c>
      <c r="B218" s="38" t="s">
        <v>564</v>
      </c>
      <c r="C218" s="38"/>
      <c r="D218" s="38"/>
      <c r="E218" s="38"/>
      <c r="F218" s="38"/>
    </row>
    <row r="220" spans="1:6" ht="48" customHeight="1" x14ac:dyDescent="0.3">
      <c r="A220" s="308" t="s">
        <v>563</v>
      </c>
      <c r="B220" s="308"/>
      <c r="C220" s="308"/>
      <c r="D220" s="308"/>
      <c r="E220" s="308"/>
      <c r="F220" s="308"/>
    </row>
    <row r="223" spans="1:6" x14ac:dyDescent="0.3">
      <c r="A223" s="5" t="s">
        <v>423</v>
      </c>
    </row>
    <row r="225" spans="1:6" x14ac:dyDescent="0.3">
      <c r="A225" s="39" t="s">
        <v>1</v>
      </c>
      <c r="B225" s="240" t="s">
        <v>592</v>
      </c>
      <c r="C225" s="241" t="s">
        <v>588</v>
      </c>
      <c r="D225" s="240">
        <v>2025</v>
      </c>
      <c r="E225" s="240">
        <v>2026</v>
      </c>
      <c r="F225" s="240">
        <v>2027</v>
      </c>
    </row>
    <row r="226" spans="1:6" x14ac:dyDescent="0.3">
      <c r="A226" s="131"/>
      <c r="B226" s="258">
        <f>rozpočet!L78</f>
        <v>32100</v>
      </c>
      <c r="C226" s="258">
        <f>rozpočet!M78</f>
        <v>16000</v>
      </c>
      <c r="D226" s="256">
        <f>rozpočet!N78</f>
        <v>7000</v>
      </c>
      <c r="E226" s="256">
        <f>rozpočet!O78</f>
        <v>11000</v>
      </c>
      <c r="F226" s="256">
        <f>rozpočet!P78</f>
        <v>26000</v>
      </c>
    </row>
    <row r="228" spans="1:6" x14ac:dyDescent="0.3">
      <c r="A228" s="5" t="s">
        <v>424</v>
      </c>
    </row>
    <row r="230" spans="1:6" x14ac:dyDescent="0.3">
      <c r="A230" s="39" t="s">
        <v>1</v>
      </c>
      <c r="B230" s="240" t="s">
        <v>592</v>
      </c>
      <c r="C230" s="241" t="s">
        <v>588</v>
      </c>
      <c r="D230" s="240">
        <v>2025</v>
      </c>
      <c r="E230" s="240">
        <v>2026</v>
      </c>
      <c r="F230" s="240">
        <v>2027</v>
      </c>
    </row>
    <row r="231" spans="1:6" x14ac:dyDescent="0.3">
      <c r="A231" s="131"/>
      <c r="B231" s="132">
        <f>rozpočet!L79</f>
        <v>0</v>
      </c>
      <c r="C231" s="132">
        <f>rozpočet!M79</f>
        <v>0</v>
      </c>
      <c r="D231" s="132">
        <f>rozpočet!N79</f>
        <v>0</v>
      </c>
      <c r="E231" s="132">
        <f>rozpočet!O79</f>
        <v>0</v>
      </c>
      <c r="F231" s="132">
        <f>rozpočet!P79</f>
        <v>6000</v>
      </c>
    </row>
    <row r="233" spans="1:6" x14ac:dyDescent="0.3">
      <c r="A233" s="306" t="s">
        <v>8</v>
      </c>
      <c r="B233" s="306"/>
      <c r="C233" s="306"/>
      <c r="D233" s="306"/>
      <c r="E233" s="306"/>
      <c r="F233" s="306"/>
    </row>
    <row r="234" spans="1:6" x14ac:dyDescent="0.3">
      <c r="A234" s="35" t="s">
        <v>9</v>
      </c>
      <c r="B234" s="307" t="s">
        <v>565</v>
      </c>
      <c r="C234" s="307"/>
      <c r="D234" s="307"/>
      <c r="E234" s="307"/>
      <c r="F234" s="307"/>
    </row>
    <row r="235" spans="1:6" ht="28.8" x14ac:dyDescent="0.3">
      <c r="A235" s="36" t="s">
        <v>11</v>
      </c>
      <c r="B235" s="305" t="s">
        <v>566</v>
      </c>
      <c r="C235" s="305"/>
      <c r="D235" s="305"/>
      <c r="E235" s="305"/>
      <c r="F235" s="305"/>
    </row>
    <row r="236" spans="1:6" x14ac:dyDescent="0.3">
      <c r="A236" s="37" t="s">
        <v>13</v>
      </c>
      <c r="B236" s="38" t="s">
        <v>14</v>
      </c>
      <c r="C236" s="38" t="s">
        <v>15</v>
      </c>
      <c r="D236" s="38" t="s">
        <v>16</v>
      </c>
      <c r="E236" s="38" t="s">
        <v>17</v>
      </c>
      <c r="F236" s="38" t="s">
        <v>18</v>
      </c>
    </row>
    <row r="237" spans="1:6" x14ac:dyDescent="0.3">
      <c r="A237" s="37" t="s">
        <v>19</v>
      </c>
      <c r="B237" s="38" t="s">
        <v>95</v>
      </c>
      <c r="C237" s="38" t="s">
        <v>95</v>
      </c>
      <c r="D237" s="38" t="s">
        <v>95</v>
      </c>
      <c r="E237" s="38" t="s">
        <v>95</v>
      </c>
      <c r="F237" s="38" t="s">
        <v>95</v>
      </c>
    </row>
    <row r="238" spans="1:6" x14ac:dyDescent="0.3">
      <c r="A238" s="37" t="s">
        <v>20</v>
      </c>
      <c r="B238" s="38" t="s">
        <v>95</v>
      </c>
      <c r="C238" s="38"/>
      <c r="D238" s="38"/>
      <c r="E238" s="38"/>
      <c r="F238" s="38"/>
    </row>
    <row r="240" spans="1:6" x14ac:dyDescent="0.3">
      <c r="A240" s="20" t="s">
        <v>567</v>
      </c>
    </row>
    <row r="242" spans="1:6" x14ac:dyDescent="0.3">
      <c r="A242" s="5" t="s">
        <v>425</v>
      </c>
    </row>
    <row r="245" spans="1:6" x14ac:dyDescent="0.3">
      <c r="A245" s="39" t="s">
        <v>1</v>
      </c>
      <c r="B245" s="240" t="s">
        <v>592</v>
      </c>
      <c r="C245" s="241" t="s">
        <v>588</v>
      </c>
      <c r="D245" s="240">
        <v>2025</v>
      </c>
      <c r="E245" s="240">
        <v>2026</v>
      </c>
      <c r="F245" s="240">
        <v>2027</v>
      </c>
    </row>
    <row r="246" spans="1:6" x14ac:dyDescent="0.3">
      <c r="A246" s="131"/>
      <c r="B246" s="132">
        <f>rozpočet!L80</f>
        <v>24500</v>
      </c>
      <c r="C246" s="132">
        <f>rozpočet!M80</f>
        <v>4000</v>
      </c>
      <c r="D246" s="132">
        <f>rozpočet!N80</f>
        <v>4000</v>
      </c>
      <c r="E246" s="132">
        <f>rozpočet!O80</f>
        <v>7000</v>
      </c>
      <c r="F246" s="132">
        <f>rozpočet!P80</f>
        <v>12000</v>
      </c>
    </row>
    <row r="248" spans="1:6" x14ac:dyDescent="0.3">
      <c r="A248" s="306" t="s">
        <v>8</v>
      </c>
      <c r="B248" s="306"/>
      <c r="C248" s="306"/>
      <c r="D248" s="306"/>
      <c r="E248" s="306"/>
      <c r="F248" s="306"/>
    </row>
    <row r="249" spans="1:6" ht="36.6" customHeight="1" x14ac:dyDescent="0.3">
      <c r="A249" s="62" t="s">
        <v>9</v>
      </c>
      <c r="B249" s="307" t="s">
        <v>572</v>
      </c>
      <c r="C249" s="307"/>
      <c r="D249" s="307"/>
      <c r="E249" s="307"/>
      <c r="F249" s="307"/>
    </row>
    <row r="250" spans="1:6" ht="28.8" x14ac:dyDescent="0.3">
      <c r="A250" s="36" t="s">
        <v>11</v>
      </c>
      <c r="B250" s="305" t="s">
        <v>573</v>
      </c>
      <c r="C250" s="305"/>
      <c r="D250" s="305"/>
      <c r="E250" s="305"/>
      <c r="F250" s="305"/>
    </row>
    <row r="251" spans="1:6" x14ac:dyDescent="0.3">
      <c r="A251" s="61" t="s">
        <v>13</v>
      </c>
      <c r="B251" s="38" t="s">
        <v>14</v>
      </c>
      <c r="C251" s="38" t="s">
        <v>15</v>
      </c>
      <c r="D251" s="38" t="s">
        <v>16</v>
      </c>
      <c r="E251" s="38" t="s">
        <v>17</v>
      </c>
      <c r="F251" s="38" t="s">
        <v>18</v>
      </c>
    </row>
    <row r="252" spans="1:6" x14ac:dyDescent="0.3">
      <c r="A252" s="61" t="s">
        <v>19</v>
      </c>
      <c r="B252" s="38">
        <v>10</v>
      </c>
      <c r="C252" s="38">
        <v>10</v>
      </c>
      <c r="D252" s="38">
        <v>7</v>
      </c>
      <c r="E252" s="38">
        <v>7</v>
      </c>
      <c r="F252" s="38">
        <v>7</v>
      </c>
    </row>
    <row r="253" spans="1:6" x14ac:dyDescent="0.3">
      <c r="A253" s="61" t="s">
        <v>20</v>
      </c>
      <c r="B253" s="38"/>
      <c r="C253" s="38"/>
      <c r="D253" s="38"/>
      <c r="E253" s="38"/>
      <c r="F253" s="38"/>
    </row>
    <row r="255" spans="1:6" x14ac:dyDescent="0.3">
      <c r="A255" s="20" t="s">
        <v>2</v>
      </c>
    </row>
    <row r="256" spans="1:6" ht="34.200000000000003" customHeight="1" x14ac:dyDescent="0.3">
      <c r="A256" s="298" t="s">
        <v>574</v>
      </c>
      <c r="B256" s="350"/>
      <c r="C256" s="350"/>
      <c r="D256" s="350"/>
      <c r="E256" s="350"/>
      <c r="F256" s="350"/>
    </row>
    <row r="258" spans="1:6" x14ac:dyDescent="0.3">
      <c r="A258" s="5" t="s">
        <v>426</v>
      </c>
    </row>
    <row r="261" spans="1:6" x14ac:dyDescent="0.3">
      <c r="A261" s="39" t="s">
        <v>1</v>
      </c>
      <c r="B261" s="240" t="s">
        <v>592</v>
      </c>
      <c r="C261" s="241" t="s">
        <v>588</v>
      </c>
      <c r="D261" s="240">
        <v>2025</v>
      </c>
      <c r="E261" s="240">
        <v>2026</v>
      </c>
      <c r="F261" s="240">
        <v>2027</v>
      </c>
    </row>
    <row r="262" spans="1:6" x14ac:dyDescent="0.3">
      <c r="A262" s="131"/>
      <c r="B262" s="132">
        <f>rozpočet!L81</f>
        <v>7600</v>
      </c>
      <c r="C262" s="132">
        <f>rozpočet!M81</f>
        <v>12000</v>
      </c>
      <c r="D262" s="132">
        <f>rozpočet!N81</f>
        <v>3000</v>
      </c>
      <c r="E262" s="132">
        <f>rozpočet!O81</f>
        <v>4000</v>
      </c>
      <c r="F262" s="132">
        <f>rozpočet!P81</f>
        <v>8000</v>
      </c>
    </row>
    <row r="264" spans="1:6" x14ac:dyDescent="0.3">
      <c r="A264" s="306" t="s">
        <v>8</v>
      </c>
      <c r="B264" s="306"/>
      <c r="C264" s="306"/>
      <c r="D264" s="306"/>
      <c r="E264" s="306"/>
      <c r="F264" s="306"/>
    </row>
    <row r="265" spans="1:6" x14ac:dyDescent="0.3">
      <c r="A265" s="62" t="s">
        <v>9</v>
      </c>
      <c r="B265" s="307" t="s">
        <v>571</v>
      </c>
      <c r="C265" s="307"/>
      <c r="D265" s="307"/>
      <c r="E265" s="307"/>
      <c r="F265" s="307"/>
    </row>
    <row r="266" spans="1:6" ht="36.6" customHeight="1" x14ac:dyDescent="0.3">
      <c r="A266" s="36" t="s">
        <v>11</v>
      </c>
      <c r="B266" s="305" t="s">
        <v>575</v>
      </c>
      <c r="C266" s="305"/>
      <c r="D266" s="305"/>
      <c r="E266" s="305"/>
      <c r="F266" s="305"/>
    </row>
    <row r="267" spans="1:6" x14ac:dyDescent="0.3">
      <c r="A267" s="61" t="s">
        <v>13</v>
      </c>
      <c r="B267" s="38" t="s">
        <v>14</v>
      </c>
      <c r="C267" s="38" t="s">
        <v>15</v>
      </c>
      <c r="D267" s="38" t="s">
        <v>16</v>
      </c>
      <c r="E267" s="38" t="s">
        <v>17</v>
      </c>
      <c r="F267" s="38" t="s">
        <v>18</v>
      </c>
    </row>
    <row r="268" spans="1:6" x14ac:dyDescent="0.3">
      <c r="A268" s="61" t="s">
        <v>19</v>
      </c>
      <c r="B268" s="38" t="s">
        <v>564</v>
      </c>
      <c r="C268" s="38">
        <v>15</v>
      </c>
      <c r="D268" s="38">
        <v>15</v>
      </c>
      <c r="E268" s="38">
        <v>10</v>
      </c>
      <c r="F268" s="38">
        <v>10</v>
      </c>
    </row>
    <row r="269" spans="1:6" x14ac:dyDescent="0.3">
      <c r="A269" s="61" t="s">
        <v>20</v>
      </c>
      <c r="B269" s="38"/>
      <c r="C269" s="38"/>
      <c r="D269" s="38"/>
      <c r="E269" s="38"/>
      <c r="F269" s="38"/>
    </row>
    <row r="271" spans="1:6" x14ac:dyDescent="0.3">
      <c r="A271" s="20" t="s">
        <v>2</v>
      </c>
    </row>
    <row r="272" spans="1:6" ht="69.75" customHeight="1" x14ac:dyDescent="0.3">
      <c r="A272" s="298" t="s">
        <v>579</v>
      </c>
      <c r="B272" s="350"/>
      <c r="C272" s="350"/>
      <c r="D272" s="350"/>
      <c r="E272" s="350"/>
      <c r="F272" s="350"/>
    </row>
  </sheetData>
  <mergeCells count="64">
    <mergeCell ref="A220:F220"/>
    <mergeCell ref="B265:F265"/>
    <mergeCell ref="B266:F266"/>
    <mergeCell ref="A272:F272"/>
    <mergeCell ref="A248:F248"/>
    <mergeCell ref="B249:F249"/>
    <mergeCell ref="B250:F250"/>
    <mergeCell ref="A256:F256"/>
    <mergeCell ref="A264:F264"/>
    <mergeCell ref="A233:F233"/>
    <mergeCell ref="B234:F234"/>
    <mergeCell ref="B235:F235"/>
    <mergeCell ref="A107:F107"/>
    <mergeCell ref="B108:F108"/>
    <mergeCell ref="B51:F51"/>
    <mergeCell ref="B52:F52"/>
    <mergeCell ref="B56:F56"/>
    <mergeCell ref="B60:F60"/>
    <mergeCell ref="B61:F61"/>
    <mergeCell ref="B65:F65"/>
    <mergeCell ref="B163:F163"/>
    <mergeCell ref="A72:F72"/>
    <mergeCell ref="A73:F73"/>
    <mergeCell ref="A148:F148"/>
    <mergeCell ref="A149:F149"/>
    <mergeCell ref="A150:F150"/>
    <mergeCell ref="B109:F109"/>
    <mergeCell ref="B113:F113"/>
    <mergeCell ref="A128:F128"/>
    <mergeCell ref="B129:F129"/>
    <mergeCell ref="B130:F130"/>
    <mergeCell ref="B134:F134"/>
    <mergeCell ref="A86:F86"/>
    <mergeCell ref="B87:F87"/>
    <mergeCell ref="B88:F88"/>
    <mergeCell ref="B92:F92"/>
    <mergeCell ref="A119:F119"/>
    <mergeCell ref="B138:F138"/>
    <mergeCell ref="B142:F142"/>
    <mergeCell ref="A161:F161"/>
    <mergeCell ref="B162:F162"/>
    <mergeCell ref="A7:F7"/>
    <mergeCell ref="A16:F16"/>
    <mergeCell ref="A17:F17"/>
    <mergeCell ref="A98:F98"/>
    <mergeCell ref="A99:F99"/>
    <mergeCell ref="A33:F33"/>
    <mergeCell ref="B34:F34"/>
    <mergeCell ref="B35:F35"/>
    <mergeCell ref="B39:F39"/>
    <mergeCell ref="B43:F43"/>
    <mergeCell ref="B47:F47"/>
    <mergeCell ref="B215:F215"/>
    <mergeCell ref="A170:F170"/>
    <mergeCell ref="A178:F178"/>
    <mergeCell ref="B179:F179"/>
    <mergeCell ref="B180:F180"/>
    <mergeCell ref="A197:F197"/>
    <mergeCell ref="B198:F198"/>
    <mergeCell ref="B199:F199"/>
    <mergeCell ref="A186:F186"/>
    <mergeCell ref="A205:F205"/>
    <mergeCell ref="A213:F213"/>
    <mergeCell ref="B214:F214"/>
  </mergeCells>
  <pageMargins left="0.70866141732283472" right="0.31496062992125984"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1"/>
  <sheetViews>
    <sheetView workbookViewId="0"/>
  </sheetViews>
  <sheetFormatPr defaultColWidth="9.109375" defaultRowHeight="14.4" x14ac:dyDescent="0.3"/>
  <cols>
    <col min="1" max="1" width="18.6640625" style="10" customWidth="1"/>
    <col min="2" max="6" width="14.44140625" style="10" customWidth="1"/>
    <col min="7" max="16384" width="9.109375" style="10"/>
  </cols>
  <sheetData>
    <row r="1" spans="1:16" x14ac:dyDescent="0.3">
      <c r="A1" s="40" t="s">
        <v>399</v>
      </c>
    </row>
    <row r="2" spans="1:16" x14ac:dyDescent="0.3">
      <c r="A2" s="20" t="s">
        <v>414</v>
      </c>
    </row>
    <row r="3" spans="1:16" x14ac:dyDescent="0.3">
      <c r="A3" s="39" t="s">
        <v>1</v>
      </c>
      <c r="B3" s="240" t="s">
        <v>592</v>
      </c>
      <c r="C3" s="241" t="s">
        <v>588</v>
      </c>
      <c r="D3" s="240">
        <v>2025</v>
      </c>
      <c r="E3" s="240">
        <v>2026</v>
      </c>
      <c r="F3" s="240">
        <v>2027</v>
      </c>
    </row>
    <row r="4" spans="1:16" x14ac:dyDescent="0.3">
      <c r="A4" s="131"/>
      <c r="B4" s="256">
        <f>rozpočet!L82</f>
        <v>2181475.0100000002</v>
      </c>
      <c r="C4" s="256">
        <f>rozpočet!M82</f>
        <v>5643290</v>
      </c>
      <c r="D4" s="256">
        <f>rozpočet!N82</f>
        <v>5837725</v>
      </c>
      <c r="E4" s="256">
        <f>rozpočet!O82</f>
        <v>496885</v>
      </c>
      <c r="F4" s="256">
        <f>rozpočet!P82</f>
        <v>496885</v>
      </c>
    </row>
    <row r="5" spans="1:16" x14ac:dyDescent="0.3">
      <c r="A5" s="20"/>
    </row>
    <row r="6" spans="1:16" ht="55.5" customHeight="1" x14ac:dyDescent="0.3">
      <c r="A6" s="324" t="s">
        <v>415</v>
      </c>
      <c r="B6" s="324"/>
      <c r="C6" s="324"/>
      <c r="D6" s="324"/>
      <c r="E6" s="324"/>
      <c r="F6" s="324"/>
    </row>
    <row r="7" spans="1:16" x14ac:dyDescent="0.3">
      <c r="A7" s="40"/>
    </row>
    <row r="8" spans="1:16" x14ac:dyDescent="0.3">
      <c r="A8" s="40" t="s">
        <v>400</v>
      </c>
    </row>
    <row r="9" spans="1:16" x14ac:dyDescent="0.3">
      <c r="A9" s="20" t="s">
        <v>298</v>
      </c>
    </row>
    <row r="10" spans="1:16" x14ac:dyDescent="0.3">
      <c r="A10" s="40"/>
    </row>
    <row r="11" spans="1:16" x14ac:dyDescent="0.3">
      <c r="A11" s="40" t="s">
        <v>416</v>
      </c>
    </row>
    <row r="12" spans="1:16" x14ac:dyDescent="0.3">
      <c r="A12" s="39" t="s">
        <v>1</v>
      </c>
      <c r="B12" s="240" t="s">
        <v>592</v>
      </c>
      <c r="C12" s="241" t="s">
        <v>588</v>
      </c>
      <c r="D12" s="240">
        <v>2025</v>
      </c>
      <c r="E12" s="240">
        <v>2026</v>
      </c>
      <c r="F12" s="240">
        <v>2027</v>
      </c>
      <c r="L12" s="259"/>
      <c r="M12" s="259"/>
      <c r="N12" s="259"/>
      <c r="O12" s="259"/>
      <c r="P12" s="259"/>
    </row>
    <row r="13" spans="1:16" x14ac:dyDescent="0.3">
      <c r="A13" s="131"/>
      <c r="B13" s="256">
        <f>rozpočet!L83</f>
        <v>156396.41</v>
      </c>
      <c r="C13" s="256">
        <f>rozpočet!M83</f>
        <v>266328</v>
      </c>
      <c r="D13" s="256">
        <f>rozpočet!N83</f>
        <v>170138</v>
      </c>
      <c r="E13" s="256">
        <f>rozpočet!O83</f>
        <v>231828</v>
      </c>
      <c r="F13" s="256">
        <f>rozpočet!P83</f>
        <v>231828</v>
      </c>
      <c r="L13" s="260"/>
      <c r="M13" s="261"/>
      <c r="N13" s="260"/>
      <c r="O13" s="260"/>
      <c r="P13" s="260"/>
    </row>
    <row r="14" spans="1:16" x14ac:dyDescent="0.3">
      <c r="A14" s="123"/>
    </row>
    <row r="15" spans="1:16" ht="31.5" customHeight="1" x14ac:dyDescent="0.3">
      <c r="A15" s="133" t="s">
        <v>9</v>
      </c>
      <c r="B15" s="325" t="s">
        <v>401</v>
      </c>
      <c r="C15" s="325"/>
      <c r="D15" s="325"/>
      <c r="E15" s="325"/>
      <c r="F15" s="325"/>
    </row>
    <row r="16" spans="1:16" ht="30" customHeight="1" x14ac:dyDescent="0.3">
      <c r="A16" s="133" t="s">
        <v>282</v>
      </c>
      <c r="B16" s="353" t="s">
        <v>402</v>
      </c>
      <c r="C16" s="354"/>
      <c r="D16" s="354"/>
      <c r="E16" s="354"/>
      <c r="F16" s="355"/>
    </row>
    <row r="17" spans="1:6" x14ac:dyDescent="0.3">
      <c r="A17" s="134" t="s">
        <v>285</v>
      </c>
      <c r="B17" s="38" t="s">
        <v>14</v>
      </c>
      <c r="C17" s="38" t="s">
        <v>15</v>
      </c>
      <c r="D17" s="38" t="s">
        <v>16</v>
      </c>
      <c r="E17" s="38" t="s">
        <v>17</v>
      </c>
      <c r="F17" s="38" t="s">
        <v>18</v>
      </c>
    </row>
    <row r="18" spans="1:6" x14ac:dyDescent="0.3">
      <c r="A18" s="134" t="s">
        <v>19</v>
      </c>
      <c r="B18" s="256">
        <v>4000</v>
      </c>
      <c r="C18" s="256">
        <v>4000</v>
      </c>
      <c r="D18" s="256">
        <v>4000</v>
      </c>
      <c r="E18" s="256">
        <v>4000</v>
      </c>
      <c r="F18" s="256">
        <v>4000</v>
      </c>
    </row>
    <row r="19" spans="1:6" x14ac:dyDescent="0.3">
      <c r="A19" s="134" t="s">
        <v>20</v>
      </c>
      <c r="B19" s="256">
        <v>4000</v>
      </c>
      <c r="C19" s="256"/>
      <c r="D19" s="256"/>
      <c r="E19" s="256"/>
      <c r="F19" s="256"/>
    </row>
    <row r="20" spans="1:6" x14ac:dyDescent="0.3">
      <c r="A20" s="139"/>
    </row>
    <row r="21" spans="1:6" ht="52.5" customHeight="1" x14ac:dyDescent="0.3">
      <c r="A21" s="324" t="s">
        <v>417</v>
      </c>
      <c r="B21" s="324"/>
      <c r="C21" s="324"/>
      <c r="D21" s="324"/>
      <c r="E21" s="324"/>
      <c r="F21" s="324"/>
    </row>
    <row r="22" spans="1:6" x14ac:dyDescent="0.3">
      <c r="A22" s="140"/>
    </row>
    <row r="23" spans="1:6" x14ac:dyDescent="0.3">
      <c r="A23" s="40" t="s">
        <v>403</v>
      </c>
    </row>
    <row r="24" spans="1:6" x14ac:dyDescent="0.3">
      <c r="A24" s="20" t="s">
        <v>298</v>
      </c>
    </row>
    <row r="25" spans="1:6" x14ac:dyDescent="0.3">
      <c r="A25" s="40" t="s">
        <v>418</v>
      </c>
    </row>
    <row r="26" spans="1:6" x14ac:dyDescent="0.3">
      <c r="A26" s="123"/>
    </row>
    <row r="27" spans="1:6" x14ac:dyDescent="0.3">
      <c r="A27" s="39" t="s">
        <v>1</v>
      </c>
      <c r="B27" s="240" t="s">
        <v>592</v>
      </c>
      <c r="C27" s="241" t="s">
        <v>588</v>
      </c>
      <c r="D27" s="240">
        <v>2025</v>
      </c>
      <c r="E27" s="240">
        <v>2026</v>
      </c>
      <c r="F27" s="240">
        <v>2027</v>
      </c>
    </row>
    <row r="28" spans="1:6" x14ac:dyDescent="0.3">
      <c r="A28" s="131"/>
      <c r="B28" s="256">
        <f>rozpočet!L84</f>
        <v>220915</v>
      </c>
      <c r="C28" s="256">
        <f>rozpočet!M84</f>
        <v>235458</v>
      </c>
      <c r="D28" s="256">
        <f>rozpočet!N84</f>
        <v>240322</v>
      </c>
      <c r="E28" s="256">
        <f>rozpočet!O84</f>
        <v>232380</v>
      </c>
      <c r="F28" s="256">
        <f>rozpočet!P84</f>
        <v>232380</v>
      </c>
    </row>
    <row r="29" spans="1:6" x14ac:dyDescent="0.3">
      <c r="A29" s="123"/>
    </row>
    <row r="30" spans="1:6" ht="31.5" customHeight="1" x14ac:dyDescent="0.3">
      <c r="A30" s="133" t="s">
        <v>280</v>
      </c>
      <c r="B30" s="325" t="s">
        <v>404</v>
      </c>
      <c r="C30" s="325"/>
      <c r="D30" s="325"/>
      <c r="E30" s="325"/>
      <c r="F30" s="325"/>
    </row>
    <row r="31" spans="1:6" ht="30" customHeight="1" x14ac:dyDescent="0.3">
      <c r="A31" s="133" t="s">
        <v>282</v>
      </c>
      <c r="B31" s="356" t="s">
        <v>542</v>
      </c>
      <c r="C31" s="357"/>
      <c r="D31" s="357"/>
      <c r="E31" s="357"/>
      <c r="F31" s="358"/>
    </row>
    <row r="32" spans="1:6" x14ac:dyDescent="0.3">
      <c r="A32" s="134" t="s">
        <v>285</v>
      </c>
      <c r="B32" s="38" t="s">
        <v>14</v>
      </c>
      <c r="C32" s="38" t="s">
        <v>15</v>
      </c>
      <c r="D32" s="38" t="s">
        <v>16</v>
      </c>
      <c r="E32" s="38" t="s">
        <v>17</v>
      </c>
      <c r="F32" s="38" t="s">
        <v>18</v>
      </c>
    </row>
    <row r="33" spans="1:6" x14ac:dyDescent="0.3">
      <c r="A33" s="134" t="s">
        <v>19</v>
      </c>
      <c r="B33" s="256">
        <v>400000</v>
      </c>
      <c r="C33" s="256">
        <v>400000</v>
      </c>
      <c r="D33" s="256">
        <v>450000</v>
      </c>
      <c r="E33" s="256">
        <v>450000</v>
      </c>
      <c r="F33" s="256">
        <v>450000</v>
      </c>
    </row>
    <row r="34" spans="1:6" x14ac:dyDescent="0.3">
      <c r="A34" s="134" t="s">
        <v>20</v>
      </c>
      <c r="B34" s="256">
        <v>457000</v>
      </c>
      <c r="C34" s="256"/>
      <c r="D34" s="256"/>
      <c r="E34" s="256"/>
      <c r="F34" s="256"/>
    </row>
    <row r="35" spans="1:6" x14ac:dyDescent="0.3">
      <c r="A35" s="123"/>
    </row>
    <row r="36" spans="1:6" ht="59.25" customHeight="1" x14ac:dyDescent="0.3">
      <c r="A36" s="324" t="s">
        <v>419</v>
      </c>
      <c r="B36" s="324"/>
      <c r="C36" s="324"/>
      <c r="D36" s="324"/>
      <c r="E36" s="324"/>
      <c r="F36" s="324"/>
    </row>
    <row r="37" spans="1:6" x14ac:dyDescent="0.3">
      <c r="A37" s="40"/>
    </row>
    <row r="38" spans="1:6" x14ac:dyDescent="0.3">
      <c r="A38" s="40" t="s">
        <v>405</v>
      </c>
    </row>
    <row r="39" spans="1:6" x14ac:dyDescent="0.3">
      <c r="A39" s="20" t="s">
        <v>149</v>
      </c>
    </row>
    <row r="40" spans="1:6" x14ac:dyDescent="0.3">
      <c r="A40" s="20"/>
    </row>
    <row r="41" spans="1:6" x14ac:dyDescent="0.3">
      <c r="A41" s="39" t="s">
        <v>1</v>
      </c>
      <c r="B41" s="240" t="s">
        <v>592</v>
      </c>
      <c r="C41" s="241" t="s">
        <v>588</v>
      </c>
      <c r="D41" s="240">
        <v>2025</v>
      </c>
      <c r="E41" s="240">
        <v>2026</v>
      </c>
      <c r="F41" s="240">
        <v>2027</v>
      </c>
    </row>
    <row r="42" spans="1:6" x14ac:dyDescent="0.3">
      <c r="A42" s="131"/>
      <c r="B42" s="256">
        <f>rozpočet!L85</f>
        <v>1369682.33</v>
      </c>
      <c r="C42" s="256">
        <f>rozpočet!M85</f>
        <v>4997927</v>
      </c>
      <c r="D42" s="256">
        <f>rozpočet!N85</f>
        <v>5298011</v>
      </c>
      <c r="E42" s="256">
        <f>rozpočet!O85</f>
        <v>0</v>
      </c>
      <c r="F42" s="256">
        <f>rozpočet!P85</f>
        <v>0</v>
      </c>
    </row>
    <row r="43" spans="1:6" x14ac:dyDescent="0.3">
      <c r="A43" s="123"/>
    </row>
    <row r="44" spans="1:6" x14ac:dyDescent="0.3">
      <c r="A44" s="133" t="s">
        <v>318</v>
      </c>
      <c r="B44" s="339" t="s">
        <v>319</v>
      </c>
      <c r="C44" s="339"/>
      <c r="D44" s="339"/>
      <c r="E44" s="339"/>
      <c r="F44" s="339"/>
    </row>
    <row r="45" spans="1:6" x14ac:dyDescent="0.3">
      <c r="A45" s="133" t="s">
        <v>280</v>
      </c>
      <c r="B45" s="339" t="s">
        <v>556</v>
      </c>
      <c r="C45" s="339"/>
      <c r="D45" s="339"/>
      <c r="E45" s="339"/>
      <c r="F45" s="339"/>
    </row>
    <row r="46" spans="1:6" ht="28.8" x14ac:dyDescent="0.3">
      <c r="A46" s="133" t="s">
        <v>282</v>
      </c>
      <c r="B46" s="339" t="s">
        <v>555</v>
      </c>
      <c r="C46" s="339"/>
      <c r="D46" s="339"/>
      <c r="E46" s="339"/>
      <c r="F46" s="339"/>
    </row>
    <row r="47" spans="1:6" x14ac:dyDescent="0.3">
      <c r="A47" s="134" t="s">
        <v>285</v>
      </c>
      <c r="B47" s="38" t="s">
        <v>14</v>
      </c>
      <c r="C47" s="38" t="s">
        <v>15</v>
      </c>
      <c r="D47" s="38" t="s">
        <v>16</v>
      </c>
      <c r="E47" s="38" t="s">
        <v>17</v>
      </c>
      <c r="F47" s="38" t="s">
        <v>18</v>
      </c>
    </row>
    <row r="48" spans="1:6" x14ac:dyDescent="0.3">
      <c r="A48" s="134" t="s">
        <v>19</v>
      </c>
      <c r="B48" s="130">
        <v>4</v>
      </c>
      <c r="C48" s="130">
        <v>3</v>
      </c>
      <c r="D48" s="130">
        <v>3</v>
      </c>
      <c r="E48" s="130">
        <v>3</v>
      </c>
      <c r="F48" s="130">
        <v>3</v>
      </c>
    </row>
    <row r="49" spans="1:6" x14ac:dyDescent="0.3">
      <c r="A49" s="134" t="s">
        <v>20</v>
      </c>
      <c r="B49" s="130">
        <v>4</v>
      </c>
      <c r="C49" s="130"/>
      <c r="D49" s="130"/>
      <c r="E49" s="130"/>
      <c r="F49" s="130"/>
    </row>
    <row r="50" spans="1:6" ht="59.4" customHeight="1" x14ac:dyDescent="0.3">
      <c r="A50" s="324" t="s">
        <v>557</v>
      </c>
      <c r="B50" s="324"/>
      <c r="C50" s="324"/>
      <c r="D50" s="324"/>
      <c r="E50" s="324"/>
      <c r="F50" s="324"/>
    </row>
    <row r="51" spans="1:6" x14ac:dyDescent="0.3">
      <c r="A51" s="122"/>
    </row>
    <row r="52" spans="1:6" x14ac:dyDescent="0.3">
      <c r="A52" s="122"/>
    </row>
    <row r="53" spans="1:6" x14ac:dyDescent="0.3">
      <c r="A53" s="20"/>
    </row>
    <row r="54" spans="1:6" x14ac:dyDescent="0.3">
      <c r="A54" s="40" t="s">
        <v>406</v>
      </c>
    </row>
    <row r="55" spans="1:6" x14ac:dyDescent="0.3">
      <c r="A55" s="20" t="s">
        <v>298</v>
      </c>
    </row>
    <row r="56" spans="1:6" x14ac:dyDescent="0.3">
      <c r="A56" s="20"/>
    </row>
    <row r="57" spans="1:6" x14ac:dyDescent="0.3">
      <c r="A57" s="39" t="s">
        <v>1</v>
      </c>
      <c r="B57" s="240" t="s">
        <v>592</v>
      </c>
      <c r="C57" s="241" t="s">
        <v>588</v>
      </c>
      <c r="D57" s="240">
        <v>2025</v>
      </c>
      <c r="E57" s="240">
        <v>2026</v>
      </c>
      <c r="F57" s="240">
        <v>2027</v>
      </c>
    </row>
    <row r="58" spans="1:6" x14ac:dyDescent="0.3">
      <c r="A58" s="131"/>
      <c r="B58" s="256">
        <f>rozpočet!L86</f>
        <v>34852</v>
      </c>
      <c r="C58" s="256">
        <f>rozpočet!M86</f>
        <v>24377</v>
      </c>
      <c r="D58" s="256">
        <f>rozpočet!N86</f>
        <v>29663</v>
      </c>
      <c r="E58" s="256">
        <f>rozpočet!O86</f>
        <v>26877</v>
      </c>
      <c r="F58" s="256">
        <f>rozpočet!P86</f>
        <v>26877</v>
      </c>
    </row>
    <row r="59" spans="1:6" x14ac:dyDescent="0.3">
      <c r="A59" s="123"/>
    </row>
    <row r="60" spans="1:6" ht="31.5" customHeight="1" x14ac:dyDescent="0.3">
      <c r="A60" s="133" t="s">
        <v>280</v>
      </c>
      <c r="B60" s="325" t="s">
        <v>407</v>
      </c>
      <c r="C60" s="325"/>
      <c r="D60" s="325"/>
      <c r="E60" s="325"/>
      <c r="F60" s="325"/>
    </row>
    <row r="61" spans="1:6" ht="28.8" x14ac:dyDescent="0.3">
      <c r="A61" s="133" t="s">
        <v>282</v>
      </c>
      <c r="B61" s="325" t="s">
        <v>408</v>
      </c>
      <c r="C61" s="325"/>
      <c r="D61" s="325"/>
      <c r="E61" s="325"/>
      <c r="F61" s="325"/>
    </row>
    <row r="62" spans="1:6" x14ac:dyDescent="0.3">
      <c r="A62" s="134" t="s">
        <v>285</v>
      </c>
      <c r="B62" s="38" t="s">
        <v>14</v>
      </c>
      <c r="C62" s="38" t="s">
        <v>15</v>
      </c>
      <c r="D62" s="38" t="s">
        <v>16</v>
      </c>
      <c r="E62" s="38" t="s">
        <v>17</v>
      </c>
      <c r="F62" s="38" t="s">
        <v>18</v>
      </c>
    </row>
    <row r="63" spans="1:6" x14ac:dyDescent="0.3">
      <c r="A63" s="134" t="s">
        <v>19</v>
      </c>
      <c r="B63" s="38">
        <v>3</v>
      </c>
      <c r="C63" s="38">
        <v>3</v>
      </c>
      <c r="D63" s="38">
        <v>3</v>
      </c>
      <c r="E63" s="38">
        <v>3</v>
      </c>
      <c r="F63" s="38">
        <v>3</v>
      </c>
    </row>
    <row r="64" spans="1:6" x14ac:dyDescent="0.3">
      <c r="A64" s="134" t="s">
        <v>20</v>
      </c>
      <c r="B64" s="38">
        <v>4</v>
      </c>
      <c r="C64" s="38"/>
      <c r="D64" s="38"/>
      <c r="E64" s="38"/>
      <c r="F64" s="38"/>
    </row>
    <row r="65" spans="1:6" x14ac:dyDescent="0.3">
      <c r="A65" s="122" t="s">
        <v>307</v>
      </c>
    </row>
    <row r="66" spans="1:6" ht="42" customHeight="1" x14ac:dyDescent="0.3">
      <c r="A66" s="338" t="s">
        <v>409</v>
      </c>
      <c r="B66" s="338"/>
      <c r="C66" s="338"/>
      <c r="D66" s="338"/>
      <c r="E66" s="338"/>
      <c r="F66" s="338"/>
    </row>
    <row r="67" spans="1:6" x14ac:dyDescent="0.3">
      <c r="A67" s="123"/>
    </row>
    <row r="68" spans="1:6" x14ac:dyDescent="0.3">
      <c r="A68" s="40" t="s">
        <v>410</v>
      </c>
    </row>
    <row r="69" spans="1:6" x14ac:dyDescent="0.3">
      <c r="A69" s="20" t="s">
        <v>298</v>
      </c>
    </row>
    <row r="70" spans="1:6" x14ac:dyDescent="0.3">
      <c r="A70" s="20"/>
    </row>
    <row r="71" spans="1:6" x14ac:dyDescent="0.3">
      <c r="A71" s="39" t="s">
        <v>1</v>
      </c>
      <c r="B71" s="240" t="s">
        <v>592</v>
      </c>
      <c r="C71" s="241" t="s">
        <v>588</v>
      </c>
      <c r="D71" s="240">
        <v>2025</v>
      </c>
      <c r="E71" s="240">
        <v>2026</v>
      </c>
      <c r="F71" s="240">
        <v>2027</v>
      </c>
    </row>
    <row r="72" spans="1:6" x14ac:dyDescent="0.3">
      <c r="A72" s="131"/>
      <c r="B72" s="256">
        <f>rozpočet!L87</f>
        <v>399629.27</v>
      </c>
      <c r="C72" s="256">
        <f>rozpočet!M87</f>
        <v>119200</v>
      </c>
      <c r="D72" s="256">
        <f>rozpočet!N87</f>
        <v>99591</v>
      </c>
      <c r="E72" s="256">
        <f>rozpočet!O87</f>
        <v>0</v>
      </c>
      <c r="F72" s="256">
        <f>rozpočet!P87</f>
        <v>5800</v>
      </c>
    </row>
    <row r="73" spans="1:6" x14ac:dyDescent="0.3">
      <c r="A73" s="123"/>
    </row>
    <row r="74" spans="1:6" ht="31.5" customHeight="1" x14ac:dyDescent="0.3">
      <c r="A74" s="133" t="s">
        <v>280</v>
      </c>
      <c r="B74" s="325" t="s">
        <v>411</v>
      </c>
      <c r="C74" s="325"/>
      <c r="D74" s="325"/>
      <c r="E74" s="325"/>
      <c r="F74" s="325"/>
    </row>
    <row r="75" spans="1:6" ht="28.8" x14ac:dyDescent="0.3">
      <c r="A75" s="133" t="s">
        <v>282</v>
      </c>
      <c r="B75" s="325" t="s">
        <v>412</v>
      </c>
      <c r="C75" s="325"/>
      <c r="D75" s="325"/>
      <c r="E75" s="325"/>
      <c r="F75" s="325"/>
    </row>
    <row r="76" spans="1:6" x14ac:dyDescent="0.3">
      <c r="A76" s="134" t="s">
        <v>285</v>
      </c>
      <c r="B76" s="38" t="s">
        <v>14</v>
      </c>
      <c r="C76" s="38" t="s">
        <v>15</v>
      </c>
      <c r="D76" s="38" t="s">
        <v>16</v>
      </c>
      <c r="E76" s="38" t="s">
        <v>17</v>
      </c>
      <c r="F76" s="38" t="s">
        <v>18</v>
      </c>
    </row>
    <row r="77" spans="1:6" x14ac:dyDescent="0.3">
      <c r="A77" s="134" t="s">
        <v>19</v>
      </c>
      <c r="B77" s="130">
        <v>6</v>
      </c>
      <c r="C77" s="130">
        <v>6</v>
      </c>
      <c r="D77" s="130">
        <v>6</v>
      </c>
      <c r="E77" s="130">
        <v>6</v>
      </c>
      <c r="F77" s="130">
        <v>6</v>
      </c>
    </row>
    <row r="78" spans="1:6" x14ac:dyDescent="0.3">
      <c r="A78" s="134" t="s">
        <v>20</v>
      </c>
      <c r="B78" s="130">
        <v>6</v>
      </c>
      <c r="C78" s="130"/>
      <c r="D78" s="130"/>
      <c r="E78" s="130"/>
      <c r="F78" s="130"/>
    </row>
    <row r="79" spans="1:6" x14ac:dyDescent="0.3">
      <c r="A79" s="141"/>
      <c r="B79" s="129"/>
      <c r="C79" s="129"/>
      <c r="D79" s="129"/>
      <c r="E79" s="129"/>
      <c r="F79" s="129"/>
    </row>
    <row r="80" spans="1:6" x14ac:dyDescent="0.3">
      <c r="A80" s="122" t="s">
        <v>307</v>
      </c>
    </row>
    <row r="81" spans="1:6" ht="15" customHeight="1" x14ac:dyDescent="0.3">
      <c r="A81" s="352" t="s">
        <v>413</v>
      </c>
      <c r="B81" s="352"/>
      <c r="C81" s="352"/>
      <c r="D81" s="352"/>
      <c r="E81" s="352"/>
      <c r="F81" s="352"/>
    </row>
  </sheetData>
  <mergeCells count="17">
    <mergeCell ref="A6:F6"/>
    <mergeCell ref="A21:F21"/>
    <mergeCell ref="A36:F36"/>
    <mergeCell ref="A66:F66"/>
    <mergeCell ref="B15:F15"/>
    <mergeCell ref="B30:F30"/>
    <mergeCell ref="B44:F44"/>
    <mergeCell ref="B45:F45"/>
    <mergeCell ref="B16:F16"/>
    <mergeCell ref="B31:F31"/>
    <mergeCell ref="A81:F81"/>
    <mergeCell ref="B46:F46"/>
    <mergeCell ref="B60:F60"/>
    <mergeCell ref="B61:F61"/>
    <mergeCell ref="B74:F74"/>
    <mergeCell ref="B75:F75"/>
    <mergeCell ref="A50:F50"/>
  </mergeCells>
  <pageMargins left="0.70866141732283472" right="0.31496062992125984"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workbookViewId="0"/>
  </sheetViews>
  <sheetFormatPr defaultColWidth="9.109375" defaultRowHeight="14.4" x14ac:dyDescent="0.3"/>
  <cols>
    <col min="1" max="1" width="18.6640625" style="10" customWidth="1"/>
    <col min="2" max="6" width="14.33203125" style="10" customWidth="1"/>
    <col min="7" max="16384" width="9.109375" style="10"/>
  </cols>
  <sheetData>
    <row r="1" spans="1:6" x14ac:dyDescent="0.3">
      <c r="A1" s="40" t="s">
        <v>427</v>
      </c>
    </row>
    <row r="2" spans="1:6" x14ac:dyDescent="0.3">
      <c r="A2" s="20" t="s">
        <v>440</v>
      </c>
    </row>
    <row r="3" spans="1:6" x14ac:dyDescent="0.3">
      <c r="A3" s="20"/>
    </row>
    <row r="4" spans="1:6" x14ac:dyDescent="0.3">
      <c r="A4" s="39" t="s">
        <v>1</v>
      </c>
      <c r="B4" s="240" t="s">
        <v>592</v>
      </c>
      <c r="C4" s="241" t="s">
        <v>588</v>
      </c>
      <c r="D4" s="240">
        <v>2025</v>
      </c>
      <c r="E4" s="240">
        <v>2026</v>
      </c>
      <c r="F4" s="240">
        <v>2027</v>
      </c>
    </row>
    <row r="5" spans="1:6" x14ac:dyDescent="0.3">
      <c r="A5" s="131"/>
      <c r="B5" s="256">
        <f>rozpočet!L88</f>
        <v>362199.91000000003</v>
      </c>
      <c r="C5" s="256">
        <f>rozpočet!M88</f>
        <v>352590</v>
      </c>
      <c r="D5" s="256">
        <f>rozpočet!N88</f>
        <v>3932096</v>
      </c>
      <c r="E5" s="256">
        <f>rozpočet!O88</f>
        <v>346755</v>
      </c>
      <c r="F5" s="256">
        <f>rozpočet!P88</f>
        <v>346755</v>
      </c>
    </row>
    <row r="6" spans="1:6" x14ac:dyDescent="0.3">
      <c r="A6" s="20"/>
    </row>
    <row r="7" spans="1:6" x14ac:dyDescent="0.3">
      <c r="A7" s="40" t="s">
        <v>428</v>
      </c>
    </row>
    <row r="8" spans="1:6" x14ac:dyDescent="0.3">
      <c r="A8" s="20" t="s">
        <v>441</v>
      </c>
    </row>
    <row r="9" spans="1:6" x14ac:dyDescent="0.3">
      <c r="A9" s="39" t="s">
        <v>1</v>
      </c>
      <c r="B9" s="240" t="s">
        <v>592</v>
      </c>
      <c r="C9" s="241" t="s">
        <v>588</v>
      </c>
      <c r="D9" s="240">
        <v>2025</v>
      </c>
      <c r="E9" s="240">
        <v>2026</v>
      </c>
      <c r="F9" s="240">
        <v>2027</v>
      </c>
    </row>
    <row r="10" spans="1:6" x14ac:dyDescent="0.3">
      <c r="A10" s="131"/>
      <c r="B10" s="256">
        <f>rozpočet!L89</f>
        <v>309476.12</v>
      </c>
      <c r="C10" s="256">
        <f>rozpočet!M89</f>
        <v>325882</v>
      </c>
      <c r="D10" s="256">
        <f>rozpočet!N89</f>
        <v>3882764</v>
      </c>
      <c r="E10" s="256">
        <f>rozpočet!O89</f>
        <v>326047</v>
      </c>
      <c r="F10" s="256">
        <f>rozpočet!P89</f>
        <v>326047</v>
      </c>
    </row>
    <row r="11" spans="1:6" x14ac:dyDescent="0.3">
      <c r="A11" s="20"/>
    </row>
    <row r="12" spans="1:6" x14ac:dyDescent="0.3">
      <c r="A12" s="306" t="s">
        <v>8</v>
      </c>
      <c r="B12" s="306"/>
      <c r="C12" s="306"/>
      <c r="D12" s="306"/>
      <c r="E12" s="306"/>
      <c r="F12" s="306"/>
    </row>
    <row r="13" spans="1:6" ht="31.5" customHeight="1" x14ac:dyDescent="0.3">
      <c r="A13" s="62" t="s">
        <v>9</v>
      </c>
      <c r="B13" s="359" t="s">
        <v>429</v>
      </c>
      <c r="C13" s="359"/>
      <c r="D13" s="359"/>
      <c r="E13" s="359"/>
      <c r="F13" s="359"/>
    </row>
    <row r="14" spans="1:6" ht="28.8" x14ac:dyDescent="0.3">
      <c r="A14" s="36" t="s">
        <v>11</v>
      </c>
      <c r="B14" s="359" t="s">
        <v>430</v>
      </c>
      <c r="C14" s="359"/>
      <c r="D14" s="359"/>
      <c r="E14" s="359"/>
      <c r="F14" s="359"/>
    </row>
    <row r="15" spans="1:6" x14ac:dyDescent="0.3">
      <c r="A15" s="61" t="s">
        <v>13</v>
      </c>
      <c r="B15" s="38" t="s">
        <v>14</v>
      </c>
      <c r="C15" s="38" t="s">
        <v>15</v>
      </c>
      <c r="D15" s="38" t="s">
        <v>16</v>
      </c>
      <c r="E15" s="38" t="s">
        <v>17</v>
      </c>
      <c r="F15" s="38" t="s">
        <v>18</v>
      </c>
    </row>
    <row r="16" spans="1:6" x14ac:dyDescent="0.3">
      <c r="A16" s="61" t="s">
        <v>19</v>
      </c>
      <c r="B16" s="38">
        <v>98</v>
      </c>
      <c r="C16" s="38">
        <v>98</v>
      </c>
      <c r="D16" s="38">
        <v>100</v>
      </c>
      <c r="E16" s="38">
        <v>100</v>
      </c>
      <c r="F16" s="38">
        <v>100</v>
      </c>
    </row>
    <row r="17" spans="1:6" x14ac:dyDescent="0.3">
      <c r="A17" s="61" t="s">
        <v>20</v>
      </c>
      <c r="B17" s="38">
        <v>100</v>
      </c>
      <c r="C17" s="38"/>
      <c r="D17" s="38"/>
      <c r="E17" s="38"/>
      <c r="F17" s="38"/>
    </row>
    <row r="18" spans="1:6" x14ac:dyDescent="0.3">
      <c r="A18" s="20"/>
    </row>
    <row r="19" spans="1:6" x14ac:dyDescent="0.3">
      <c r="A19" s="20" t="s">
        <v>2</v>
      </c>
    </row>
    <row r="20" spans="1:6" ht="43.5" customHeight="1" x14ac:dyDescent="0.3">
      <c r="A20" s="308" t="s">
        <v>431</v>
      </c>
      <c r="B20" s="308"/>
      <c r="C20" s="308"/>
      <c r="D20" s="308"/>
      <c r="E20" s="308"/>
      <c r="F20" s="308"/>
    </row>
    <row r="21" spans="1:6" x14ac:dyDescent="0.3">
      <c r="A21" s="40"/>
    </row>
    <row r="22" spans="1:6" x14ac:dyDescent="0.3">
      <c r="A22" s="40" t="s">
        <v>432</v>
      </c>
    </row>
    <row r="23" spans="1:6" x14ac:dyDescent="0.3">
      <c r="A23" s="20" t="s">
        <v>441</v>
      </c>
    </row>
    <row r="24" spans="1:6" x14ac:dyDescent="0.3">
      <c r="A24" s="20"/>
    </row>
    <row r="25" spans="1:6" x14ac:dyDescent="0.3">
      <c r="A25" s="39" t="s">
        <v>1</v>
      </c>
      <c r="B25" s="240" t="s">
        <v>592</v>
      </c>
      <c r="C25" s="241" t="s">
        <v>588</v>
      </c>
      <c r="D25" s="240">
        <v>2025</v>
      </c>
      <c r="E25" s="240">
        <v>2026</v>
      </c>
      <c r="F25" s="240">
        <v>2027</v>
      </c>
    </row>
    <row r="26" spans="1:6" x14ac:dyDescent="0.3">
      <c r="A26" s="131"/>
      <c r="B26" s="256">
        <f>rozpočet!L90</f>
        <v>7767.52</v>
      </c>
      <c r="C26" s="256">
        <f>rozpočet!M90</f>
        <v>6000</v>
      </c>
      <c r="D26" s="256">
        <f>rozpočet!N90</f>
        <v>28624</v>
      </c>
      <c r="E26" s="256">
        <f>rozpočet!O90</f>
        <v>0</v>
      </c>
      <c r="F26" s="256">
        <f>rozpočet!P90</f>
        <v>0</v>
      </c>
    </row>
    <row r="27" spans="1:6" x14ac:dyDescent="0.3">
      <c r="A27" s="20"/>
    </row>
    <row r="28" spans="1:6" x14ac:dyDescent="0.3">
      <c r="A28" s="306" t="s">
        <v>8</v>
      </c>
      <c r="B28" s="306"/>
      <c r="C28" s="306"/>
      <c r="D28" s="306"/>
      <c r="E28" s="306"/>
      <c r="F28" s="306"/>
    </row>
    <row r="29" spans="1:6" ht="31.5" customHeight="1" x14ac:dyDescent="0.3">
      <c r="A29" s="62" t="s">
        <v>9</v>
      </c>
      <c r="B29" s="307" t="s">
        <v>433</v>
      </c>
      <c r="C29" s="307"/>
      <c r="D29" s="307"/>
      <c r="E29" s="307"/>
      <c r="F29" s="307"/>
    </row>
    <row r="30" spans="1:6" ht="28.8" x14ac:dyDescent="0.3">
      <c r="A30" s="36" t="s">
        <v>11</v>
      </c>
      <c r="B30" s="305" t="s">
        <v>434</v>
      </c>
      <c r="C30" s="305"/>
      <c r="D30" s="305"/>
      <c r="E30" s="305"/>
      <c r="F30" s="305"/>
    </row>
    <row r="31" spans="1:6" x14ac:dyDescent="0.3">
      <c r="A31" s="61" t="s">
        <v>13</v>
      </c>
      <c r="B31" s="38" t="s">
        <v>14</v>
      </c>
      <c r="C31" s="38" t="s">
        <v>15</v>
      </c>
      <c r="D31" s="38" t="s">
        <v>16</v>
      </c>
      <c r="E31" s="38" t="s">
        <v>17</v>
      </c>
      <c r="F31" s="38" t="s">
        <v>18</v>
      </c>
    </row>
    <row r="32" spans="1:6" x14ac:dyDescent="0.3">
      <c r="A32" s="61" t="s">
        <v>19</v>
      </c>
      <c r="B32" s="38">
        <v>1</v>
      </c>
      <c r="C32" s="38">
        <v>1</v>
      </c>
      <c r="D32" s="38">
        <v>1</v>
      </c>
      <c r="E32" s="38">
        <v>1</v>
      </c>
      <c r="F32" s="38">
        <v>1</v>
      </c>
    </row>
    <row r="33" spans="1:6" x14ac:dyDescent="0.3">
      <c r="A33" s="61" t="s">
        <v>20</v>
      </c>
      <c r="B33" s="38">
        <v>1</v>
      </c>
      <c r="C33" s="38"/>
      <c r="D33" s="38"/>
      <c r="E33" s="38"/>
      <c r="F33" s="38"/>
    </row>
    <row r="34" spans="1:6" x14ac:dyDescent="0.3">
      <c r="A34" s="20"/>
    </row>
    <row r="35" spans="1:6" x14ac:dyDescent="0.3">
      <c r="A35" s="20" t="s">
        <v>2</v>
      </c>
    </row>
    <row r="36" spans="1:6" x14ac:dyDescent="0.3">
      <c r="A36" s="41" t="s">
        <v>435</v>
      </c>
    </row>
    <row r="37" spans="1:6" x14ac:dyDescent="0.3">
      <c r="A37" s="20"/>
    </row>
    <row r="38" spans="1:6" x14ac:dyDescent="0.3">
      <c r="A38" s="40" t="s">
        <v>436</v>
      </c>
    </row>
    <row r="39" spans="1:6" x14ac:dyDescent="0.3">
      <c r="A39" s="20" t="s">
        <v>149</v>
      </c>
    </row>
    <row r="40" spans="1:6" x14ac:dyDescent="0.3">
      <c r="A40" s="20"/>
    </row>
    <row r="41" spans="1:6" x14ac:dyDescent="0.3">
      <c r="A41" s="39" t="s">
        <v>1</v>
      </c>
      <c r="B41" s="240" t="s">
        <v>592</v>
      </c>
      <c r="C41" s="241" t="s">
        <v>588</v>
      </c>
      <c r="D41" s="240">
        <v>2025</v>
      </c>
      <c r="E41" s="240">
        <v>2026</v>
      </c>
      <c r="F41" s="240">
        <v>2027</v>
      </c>
    </row>
    <row r="42" spans="1:6" x14ac:dyDescent="0.3">
      <c r="A42" s="131"/>
      <c r="B42" s="256">
        <f>rozpočet!L91</f>
        <v>44956.27</v>
      </c>
      <c r="C42" s="256">
        <f>rozpočet!M91</f>
        <v>20708</v>
      </c>
      <c r="D42" s="256">
        <f>rozpočet!N91</f>
        <v>20708</v>
      </c>
      <c r="E42" s="256">
        <f>rozpočet!O91</f>
        <v>20708</v>
      </c>
      <c r="F42" s="256">
        <f>rozpočet!P91</f>
        <v>20708</v>
      </c>
    </row>
    <row r="43" spans="1:6" x14ac:dyDescent="0.3">
      <c r="A43" s="20"/>
    </row>
    <row r="44" spans="1:6" x14ac:dyDescent="0.3">
      <c r="A44" s="306" t="s">
        <v>8</v>
      </c>
      <c r="B44" s="306"/>
      <c r="C44" s="306"/>
      <c r="D44" s="306"/>
      <c r="E44" s="306"/>
      <c r="F44" s="306"/>
    </row>
    <row r="45" spans="1:6" ht="31.5" customHeight="1" x14ac:dyDescent="0.3">
      <c r="A45" s="62" t="s">
        <v>9</v>
      </c>
      <c r="B45" s="307" t="s">
        <v>437</v>
      </c>
      <c r="C45" s="307"/>
      <c r="D45" s="307"/>
      <c r="E45" s="307"/>
      <c r="F45" s="307"/>
    </row>
    <row r="46" spans="1:6" ht="28.8" x14ac:dyDescent="0.3">
      <c r="A46" s="36" t="s">
        <v>11</v>
      </c>
      <c r="B46" s="305" t="s">
        <v>438</v>
      </c>
      <c r="C46" s="305"/>
      <c r="D46" s="305"/>
      <c r="E46" s="305"/>
      <c r="F46" s="305"/>
    </row>
    <row r="47" spans="1:6" x14ac:dyDescent="0.3">
      <c r="A47" s="61" t="s">
        <v>13</v>
      </c>
      <c r="B47" s="38" t="s">
        <v>14</v>
      </c>
      <c r="C47" s="38" t="s">
        <v>15</v>
      </c>
      <c r="D47" s="38" t="s">
        <v>16</v>
      </c>
      <c r="E47" s="38" t="s">
        <v>17</v>
      </c>
      <c r="F47" s="38" t="s">
        <v>18</v>
      </c>
    </row>
    <row r="48" spans="1:6" x14ac:dyDescent="0.3">
      <c r="A48" s="61" t="s">
        <v>19</v>
      </c>
      <c r="B48" s="38">
        <v>100</v>
      </c>
      <c r="C48" s="38">
        <v>100</v>
      </c>
      <c r="D48" s="38">
        <v>100</v>
      </c>
      <c r="E48" s="38">
        <v>100</v>
      </c>
      <c r="F48" s="38">
        <v>100</v>
      </c>
    </row>
    <row r="49" spans="1:10" x14ac:dyDescent="0.3">
      <c r="A49" s="61" t="s">
        <v>20</v>
      </c>
      <c r="B49" s="38">
        <v>100</v>
      </c>
      <c r="C49" s="38"/>
      <c r="D49" s="38"/>
      <c r="E49" s="38"/>
      <c r="F49" s="38"/>
    </row>
    <row r="50" spans="1:10" x14ac:dyDescent="0.3">
      <c r="A50" s="20"/>
    </row>
    <row r="51" spans="1:10" x14ac:dyDescent="0.3">
      <c r="A51" s="20" t="s">
        <v>2</v>
      </c>
    </row>
    <row r="52" spans="1:10" ht="41.25" customHeight="1" x14ac:dyDescent="0.3">
      <c r="A52" s="308" t="s">
        <v>439</v>
      </c>
      <c r="B52" s="308"/>
      <c r="C52" s="308"/>
      <c r="D52" s="308"/>
      <c r="E52" s="308"/>
      <c r="F52" s="308"/>
    </row>
    <row r="60" spans="1:10" x14ac:dyDescent="0.3">
      <c r="C60" s="259"/>
      <c r="D60" s="260"/>
      <c r="E60" s="260"/>
      <c r="F60" s="260"/>
      <c r="G60" s="260"/>
      <c r="H60" s="260"/>
      <c r="I60" s="259"/>
      <c r="J60" s="259"/>
    </row>
  </sheetData>
  <mergeCells count="11">
    <mergeCell ref="A52:F52"/>
    <mergeCell ref="A44:F44"/>
    <mergeCell ref="B45:F45"/>
    <mergeCell ref="B46:F46"/>
    <mergeCell ref="A12:F12"/>
    <mergeCell ref="B13:F13"/>
    <mergeCell ref="B14:F14"/>
    <mergeCell ref="A28:F28"/>
    <mergeCell ref="B29:F29"/>
    <mergeCell ref="B30:F30"/>
    <mergeCell ref="A20:F20"/>
  </mergeCells>
  <pageMargins left="0.70866141732283472" right="0.31496062992125984"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0"/>
  <sheetViews>
    <sheetView workbookViewId="0"/>
  </sheetViews>
  <sheetFormatPr defaultColWidth="9.109375" defaultRowHeight="14.4" x14ac:dyDescent="0.3"/>
  <cols>
    <col min="1" max="1" width="17" style="251" customWidth="1"/>
    <col min="2" max="6" width="15" style="251" customWidth="1"/>
    <col min="7" max="16384" width="9.109375" style="251"/>
  </cols>
  <sheetData>
    <row r="1" spans="1:8" x14ac:dyDescent="0.3">
      <c r="A1" s="21" t="s">
        <v>442</v>
      </c>
    </row>
    <row r="2" spans="1:8" x14ac:dyDescent="0.3">
      <c r="A2" s="20" t="s">
        <v>482</v>
      </c>
    </row>
    <row r="3" spans="1:8" x14ac:dyDescent="0.3">
      <c r="A3" s="20" t="s">
        <v>352</v>
      </c>
    </row>
    <row r="4" spans="1:8" x14ac:dyDescent="0.3">
      <c r="A4" s="20"/>
    </row>
    <row r="5" spans="1:8" x14ac:dyDescent="0.3">
      <c r="A5" s="239" t="s">
        <v>1</v>
      </c>
      <c r="B5" s="240" t="s">
        <v>592</v>
      </c>
      <c r="C5" s="241" t="s">
        <v>588</v>
      </c>
      <c r="D5" s="240">
        <v>2025</v>
      </c>
      <c r="E5" s="240">
        <v>2026</v>
      </c>
      <c r="F5" s="240">
        <v>2027</v>
      </c>
    </row>
    <row r="6" spans="1:8" x14ac:dyDescent="0.3">
      <c r="A6" s="242"/>
      <c r="B6" s="257">
        <f>rozpočet!L92</f>
        <v>1418890.67</v>
      </c>
      <c r="C6" s="257">
        <f>rozpočet!M92</f>
        <v>1048715</v>
      </c>
      <c r="D6" s="257">
        <f>rozpočet!N92</f>
        <v>1038700</v>
      </c>
      <c r="E6" s="257">
        <f>rozpočet!O92</f>
        <v>1005000</v>
      </c>
      <c r="F6" s="257">
        <f>rozpočet!P92</f>
        <v>1005000</v>
      </c>
    </row>
    <row r="7" spans="1:8" x14ac:dyDescent="0.3">
      <c r="A7" s="20"/>
    </row>
    <row r="8" spans="1:8" x14ac:dyDescent="0.3">
      <c r="A8" s="20" t="s">
        <v>2</v>
      </c>
    </row>
    <row r="9" spans="1:8" ht="90" customHeight="1" x14ac:dyDescent="0.3">
      <c r="A9" s="308" t="s">
        <v>443</v>
      </c>
      <c r="B9" s="308"/>
      <c r="C9" s="308"/>
      <c r="D9" s="308"/>
      <c r="E9" s="308"/>
      <c r="F9" s="308"/>
      <c r="H9" s="252"/>
    </row>
    <row r="10" spans="1:8" x14ac:dyDescent="0.3">
      <c r="A10" s="21"/>
    </row>
    <row r="11" spans="1:8" x14ac:dyDescent="0.3">
      <c r="A11" s="21" t="s">
        <v>444</v>
      </c>
    </row>
    <row r="12" spans="1:8" x14ac:dyDescent="0.3">
      <c r="A12" s="20" t="s">
        <v>352</v>
      </c>
    </row>
    <row r="13" spans="1:8" x14ac:dyDescent="0.3">
      <c r="A13" s="20"/>
    </row>
    <row r="14" spans="1:8" x14ac:dyDescent="0.3">
      <c r="A14" s="239" t="s">
        <v>1</v>
      </c>
      <c r="B14" s="240" t="s">
        <v>592</v>
      </c>
      <c r="C14" s="241" t="s">
        <v>588</v>
      </c>
      <c r="D14" s="240">
        <v>2025</v>
      </c>
      <c r="E14" s="240">
        <v>2026</v>
      </c>
      <c r="F14" s="240">
        <v>2027</v>
      </c>
    </row>
    <row r="15" spans="1:8" x14ac:dyDescent="0.3">
      <c r="A15" s="242"/>
      <c r="B15" s="257">
        <f>rozpočet!L93</f>
        <v>0</v>
      </c>
      <c r="C15" s="257">
        <f>rozpočet!M93</f>
        <v>0</v>
      </c>
      <c r="D15" s="257">
        <f>rozpočet!N93</f>
        <v>0</v>
      </c>
      <c r="E15" s="257">
        <f>rozpočet!O93</f>
        <v>0</v>
      </c>
      <c r="F15" s="257">
        <f>rozpočet!P93</f>
        <v>0</v>
      </c>
    </row>
    <row r="16" spans="1:8" x14ac:dyDescent="0.3">
      <c r="A16" s="20"/>
    </row>
    <row r="17" spans="1:6" x14ac:dyDescent="0.3">
      <c r="A17" s="306" t="s">
        <v>8</v>
      </c>
      <c r="B17" s="306"/>
      <c r="C17" s="306"/>
      <c r="D17" s="306"/>
      <c r="E17" s="306"/>
      <c r="F17" s="306"/>
    </row>
    <row r="18" spans="1:6" x14ac:dyDescent="0.3">
      <c r="A18" s="235" t="s">
        <v>9</v>
      </c>
      <c r="B18" s="307" t="s">
        <v>445</v>
      </c>
      <c r="C18" s="307"/>
      <c r="D18" s="307"/>
      <c r="E18" s="307"/>
      <c r="F18" s="307"/>
    </row>
    <row r="19" spans="1:6" ht="28.8" x14ac:dyDescent="0.3">
      <c r="A19" s="36" t="s">
        <v>11</v>
      </c>
      <c r="B19" s="305" t="s">
        <v>55</v>
      </c>
      <c r="C19" s="305"/>
      <c r="D19" s="305"/>
      <c r="E19" s="305"/>
      <c r="F19" s="305"/>
    </row>
    <row r="20" spans="1:6" x14ac:dyDescent="0.3">
      <c r="A20" s="234" t="s">
        <v>13</v>
      </c>
      <c r="B20" s="38" t="s">
        <v>14</v>
      </c>
      <c r="C20" s="38" t="s">
        <v>15</v>
      </c>
      <c r="D20" s="38" t="s">
        <v>16</v>
      </c>
      <c r="E20" s="38" t="s">
        <v>17</v>
      </c>
      <c r="F20" s="38" t="s">
        <v>18</v>
      </c>
    </row>
    <row r="21" spans="1:6" x14ac:dyDescent="0.3">
      <c r="A21" s="234" t="s">
        <v>19</v>
      </c>
      <c r="B21" s="38">
        <v>2</v>
      </c>
      <c r="C21" s="38">
        <v>2</v>
      </c>
      <c r="D21" s="38">
        <v>3</v>
      </c>
      <c r="E21" s="38">
        <v>2</v>
      </c>
      <c r="F21" s="38">
        <v>2</v>
      </c>
    </row>
    <row r="22" spans="1:6" x14ac:dyDescent="0.3">
      <c r="A22" s="234" t="s">
        <v>20</v>
      </c>
      <c r="B22" s="38">
        <v>2</v>
      </c>
      <c r="C22" s="38"/>
      <c r="D22" s="38"/>
      <c r="E22" s="38"/>
      <c r="F22" s="38"/>
    </row>
    <row r="23" spans="1:6" x14ac:dyDescent="0.3">
      <c r="A23" s="20"/>
    </row>
    <row r="24" spans="1:6" x14ac:dyDescent="0.3">
      <c r="A24" s="20"/>
    </row>
    <row r="25" spans="1:6" x14ac:dyDescent="0.3">
      <c r="A25" s="20" t="s">
        <v>2</v>
      </c>
    </row>
    <row r="26" spans="1:6" ht="60" customHeight="1" x14ac:dyDescent="0.3">
      <c r="A26" s="308" t="s">
        <v>446</v>
      </c>
      <c r="B26" s="308"/>
      <c r="C26" s="308"/>
      <c r="D26" s="308"/>
      <c r="E26" s="308"/>
      <c r="F26" s="308"/>
    </row>
    <row r="27" spans="1:6" x14ac:dyDescent="0.3">
      <c r="A27" s="20"/>
    </row>
    <row r="28" spans="1:6" x14ac:dyDescent="0.3">
      <c r="A28" s="20"/>
    </row>
    <row r="29" spans="1:6" x14ac:dyDescent="0.3">
      <c r="A29" s="21" t="s">
        <v>447</v>
      </c>
    </row>
    <row r="30" spans="1:6" x14ac:dyDescent="0.3">
      <c r="A30" s="20" t="s">
        <v>352</v>
      </c>
    </row>
    <row r="31" spans="1:6" x14ac:dyDescent="0.3">
      <c r="A31" s="20"/>
    </row>
    <row r="32" spans="1:6" x14ac:dyDescent="0.3">
      <c r="A32" s="239" t="s">
        <v>1</v>
      </c>
      <c r="B32" s="240" t="s">
        <v>592</v>
      </c>
      <c r="C32" s="241" t="s">
        <v>588</v>
      </c>
      <c r="D32" s="240">
        <v>2025</v>
      </c>
      <c r="E32" s="240">
        <v>2026</v>
      </c>
      <c r="F32" s="240">
        <v>2027</v>
      </c>
    </row>
    <row r="33" spans="1:6" x14ac:dyDescent="0.3">
      <c r="A33" s="242"/>
      <c r="B33" s="257">
        <f>rozpočet!L94</f>
        <v>629673.37</v>
      </c>
      <c r="C33" s="257">
        <f>rozpočet!M94</f>
        <v>536719</v>
      </c>
      <c r="D33" s="257">
        <f>rozpočet!N94</f>
        <v>531719</v>
      </c>
      <c r="E33" s="257">
        <f>rozpočet!O94</f>
        <v>531719</v>
      </c>
      <c r="F33" s="257">
        <f>rozpočet!P94</f>
        <v>531719</v>
      </c>
    </row>
    <row r="34" spans="1:6" x14ac:dyDescent="0.3">
      <c r="A34" s="20"/>
    </row>
    <row r="35" spans="1:6" x14ac:dyDescent="0.3">
      <c r="A35" s="20"/>
    </row>
    <row r="36" spans="1:6" x14ac:dyDescent="0.3">
      <c r="A36" s="21" t="s">
        <v>448</v>
      </c>
    </row>
    <row r="37" spans="1:6" x14ac:dyDescent="0.3">
      <c r="A37" s="20" t="s">
        <v>352</v>
      </c>
    </row>
    <row r="38" spans="1:6" x14ac:dyDescent="0.3">
      <c r="A38" s="20"/>
    </row>
    <row r="39" spans="1:6" x14ac:dyDescent="0.3">
      <c r="A39" s="239" t="s">
        <v>1</v>
      </c>
      <c r="B39" s="240" t="s">
        <v>592</v>
      </c>
      <c r="C39" s="241" t="s">
        <v>588</v>
      </c>
      <c r="D39" s="240">
        <v>2025</v>
      </c>
      <c r="E39" s="240">
        <v>2026</v>
      </c>
      <c r="F39" s="240">
        <v>2027</v>
      </c>
    </row>
    <row r="40" spans="1:6" x14ac:dyDescent="0.3">
      <c r="A40" s="242"/>
      <c r="B40" s="257">
        <f>rozpočet!L95</f>
        <v>201375.35999999999</v>
      </c>
      <c r="C40" s="257">
        <f>rozpočet!M95</f>
        <v>155422</v>
      </c>
      <c r="D40" s="257">
        <f>rozpočet!N95</f>
        <v>150422</v>
      </c>
      <c r="E40" s="257">
        <f>rozpočet!O95</f>
        <v>150422</v>
      </c>
      <c r="F40" s="257">
        <f>rozpočet!P95</f>
        <v>150422</v>
      </c>
    </row>
    <row r="41" spans="1:6" x14ac:dyDescent="0.3">
      <c r="A41" s="20"/>
    </row>
    <row r="42" spans="1:6" x14ac:dyDescent="0.3">
      <c r="A42" s="20"/>
    </row>
    <row r="43" spans="1:6" x14ac:dyDescent="0.3">
      <c r="A43" s="306" t="s">
        <v>8</v>
      </c>
      <c r="B43" s="306"/>
      <c r="C43" s="306"/>
      <c r="D43" s="306"/>
      <c r="E43" s="306"/>
      <c r="F43" s="306"/>
    </row>
    <row r="44" spans="1:6" ht="31.5" customHeight="1" x14ac:dyDescent="0.3">
      <c r="A44" s="235" t="s">
        <v>9</v>
      </c>
      <c r="B44" s="307" t="s">
        <v>449</v>
      </c>
      <c r="C44" s="307"/>
      <c r="D44" s="307"/>
      <c r="E44" s="307"/>
      <c r="F44" s="307"/>
    </row>
    <row r="45" spans="1:6" ht="28.8" x14ac:dyDescent="0.3">
      <c r="A45" s="36" t="s">
        <v>11</v>
      </c>
      <c r="B45" s="305" t="s">
        <v>450</v>
      </c>
      <c r="C45" s="305"/>
      <c r="D45" s="305"/>
      <c r="E45" s="305"/>
      <c r="F45" s="305"/>
    </row>
    <row r="46" spans="1:6" x14ac:dyDescent="0.3">
      <c r="A46" s="234" t="s">
        <v>13</v>
      </c>
      <c r="B46" s="38" t="s">
        <v>14</v>
      </c>
      <c r="C46" s="38" t="s">
        <v>15</v>
      </c>
      <c r="D46" s="38" t="s">
        <v>16</v>
      </c>
      <c r="E46" s="38" t="s">
        <v>17</v>
      </c>
      <c r="F46" s="38" t="s">
        <v>18</v>
      </c>
    </row>
    <row r="47" spans="1:6" x14ac:dyDescent="0.3">
      <c r="A47" s="234" t="s">
        <v>19</v>
      </c>
      <c r="B47" s="257">
        <v>32000</v>
      </c>
      <c r="C47" s="257">
        <v>32000</v>
      </c>
      <c r="D47" s="257">
        <v>32000</v>
      </c>
      <c r="E47" s="257">
        <v>32000</v>
      </c>
      <c r="F47" s="257">
        <v>32000</v>
      </c>
    </row>
    <row r="48" spans="1:6" x14ac:dyDescent="0.3">
      <c r="A48" s="234" t="s">
        <v>20</v>
      </c>
      <c r="B48" s="257">
        <v>34818</v>
      </c>
      <c r="C48" s="257"/>
      <c r="D48" s="257"/>
      <c r="E48" s="257"/>
      <c r="F48" s="257"/>
    </row>
    <row r="49" spans="1:6" ht="28.8" x14ac:dyDescent="0.3">
      <c r="A49" s="36" t="s">
        <v>11</v>
      </c>
      <c r="B49" s="305" t="s">
        <v>451</v>
      </c>
      <c r="C49" s="305"/>
      <c r="D49" s="305"/>
      <c r="E49" s="305"/>
      <c r="F49" s="305"/>
    </row>
    <row r="50" spans="1:6" x14ac:dyDescent="0.3">
      <c r="A50" s="234" t="s">
        <v>13</v>
      </c>
      <c r="B50" s="38" t="s">
        <v>14</v>
      </c>
      <c r="C50" s="38" t="s">
        <v>15</v>
      </c>
      <c r="D50" s="38" t="s">
        <v>16</v>
      </c>
      <c r="E50" s="38" t="s">
        <v>17</v>
      </c>
      <c r="F50" s="38" t="s">
        <v>18</v>
      </c>
    </row>
    <row r="51" spans="1:6" x14ac:dyDescent="0.3">
      <c r="A51" s="234" t="s">
        <v>19</v>
      </c>
      <c r="B51" s="38">
        <v>140</v>
      </c>
      <c r="C51" s="38">
        <v>140</v>
      </c>
      <c r="D51" s="38">
        <v>140</v>
      </c>
      <c r="E51" s="38">
        <v>140</v>
      </c>
      <c r="F51" s="38">
        <v>140</v>
      </c>
    </row>
    <row r="52" spans="1:6" x14ac:dyDescent="0.3">
      <c r="A52" s="234" t="s">
        <v>20</v>
      </c>
      <c r="B52" s="38">
        <v>150</v>
      </c>
      <c r="C52" s="38"/>
      <c r="D52" s="38"/>
      <c r="E52" s="38"/>
      <c r="F52" s="38"/>
    </row>
    <row r="53" spans="1:6" x14ac:dyDescent="0.3">
      <c r="A53" s="20"/>
    </row>
    <row r="54" spans="1:6" x14ac:dyDescent="0.3">
      <c r="A54" s="20" t="s">
        <v>2</v>
      </c>
    </row>
    <row r="55" spans="1:6" ht="90" customHeight="1" x14ac:dyDescent="0.3">
      <c r="A55" s="308" t="s">
        <v>452</v>
      </c>
      <c r="B55" s="308"/>
      <c r="C55" s="308"/>
      <c r="D55" s="308"/>
      <c r="E55" s="308"/>
      <c r="F55" s="308"/>
    </row>
    <row r="56" spans="1:6" x14ac:dyDescent="0.3">
      <c r="A56" s="20"/>
    </row>
    <row r="57" spans="1:6" x14ac:dyDescent="0.3">
      <c r="A57" s="20"/>
    </row>
    <row r="58" spans="1:6" x14ac:dyDescent="0.3">
      <c r="A58" s="21" t="s">
        <v>453</v>
      </c>
    </row>
    <row r="59" spans="1:6" x14ac:dyDescent="0.3">
      <c r="A59" s="20" t="s">
        <v>352</v>
      </c>
    </row>
    <row r="60" spans="1:6" x14ac:dyDescent="0.3">
      <c r="A60" s="20"/>
    </row>
    <row r="61" spans="1:6" x14ac:dyDescent="0.3">
      <c r="A61" s="239" t="s">
        <v>1</v>
      </c>
      <c r="B61" s="240" t="s">
        <v>592</v>
      </c>
      <c r="C61" s="241" t="s">
        <v>588</v>
      </c>
      <c r="D61" s="240">
        <v>2025</v>
      </c>
      <c r="E61" s="240">
        <v>2026</v>
      </c>
      <c r="F61" s="240">
        <v>2027</v>
      </c>
    </row>
    <row r="62" spans="1:6" x14ac:dyDescent="0.3">
      <c r="A62" s="242"/>
      <c r="B62" s="257">
        <f>rozpočet!L96</f>
        <v>428298.01</v>
      </c>
      <c r="C62" s="257">
        <f>rozpočet!M96</f>
        <v>381297</v>
      </c>
      <c r="D62" s="257">
        <f>rozpočet!N96</f>
        <v>381297</v>
      </c>
      <c r="E62" s="257">
        <f>rozpočet!O96</f>
        <v>381297</v>
      </c>
      <c r="F62" s="257">
        <f>rozpočet!P96</f>
        <v>381297</v>
      </c>
    </row>
    <row r="63" spans="1:6" x14ac:dyDescent="0.3">
      <c r="A63" s="20"/>
    </row>
    <row r="64" spans="1:6" x14ac:dyDescent="0.3">
      <c r="A64" s="306" t="s">
        <v>8</v>
      </c>
      <c r="B64" s="306"/>
      <c r="C64" s="306"/>
      <c r="D64" s="306"/>
      <c r="E64" s="306"/>
      <c r="F64" s="306"/>
    </row>
    <row r="65" spans="1:6" ht="31.5" customHeight="1" x14ac:dyDescent="0.3">
      <c r="A65" s="235" t="s">
        <v>9</v>
      </c>
      <c r="B65" s="307" t="s">
        <v>454</v>
      </c>
      <c r="C65" s="307"/>
      <c r="D65" s="307"/>
      <c r="E65" s="307"/>
      <c r="F65" s="307"/>
    </row>
    <row r="66" spans="1:6" ht="28.8" x14ac:dyDescent="0.3">
      <c r="A66" s="36" t="s">
        <v>11</v>
      </c>
      <c r="B66" s="305" t="s">
        <v>451</v>
      </c>
      <c r="C66" s="305"/>
      <c r="D66" s="305"/>
      <c r="E66" s="305"/>
      <c r="F66" s="305"/>
    </row>
    <row r="67" spans="1:6" x14ac:dyDescent="0.3">
      <c r="A67" s="234" t="s">
        <v>13</v>
      </c>
      <c r="B67" s="38" t="s">
        <v>14</v>
      </c>
      <c r="C67" s="38" t="s">
        <v>15</v>
      </c>
      <c r="D67" s="38" t="s">
        <v>16</v>
      </c>
      <c r="E67" s="38" t="s">
        <v>17</v>
      </c>
      <c r="F67" s="38" t="s">
        <v>18</v>
      </c>
    </row>
    <row r="68" spans="1:6" x14ac:dyDescent="0.3">
      <c r="A68" s="234" t="s">
        <v>19</v>
      </c>
      <c r="B68" s="38">
        <v>70</v>
      </c>
      <c r="C68" s="38">
        <v>70</v>
      </c>
      <c r="D68" s="38">
        <v>65</v>
      </c>
      <c r="E68" s="38">
        <v>60</v>
      </c>
      <c r="F68" s="38">
        <v>60</v>
      </c>
    </row>
    <row r="69" spans="1:6" x14ac:dyDescent="0.3">
      <c r="A69" s="234" t="s">
        <v>20</v>
      </c>
      <c r="B69" s="38">
        <v>84</v>
      </c>
      <c r="C69" s="38"/>
      <c r="D69" s="38"/>
      <c r="E69" s="38"/>
      <c r="F69" s="38"/>
    </row>
    <row r="70" spans="1:6" ht="28.8" x14ac:dyDescent="0.3">
      <c r="A70" s="36" t="s">
        <v>11</v>
      </c>
      <c r="B70" s="305" t="s">
        <v>455</v>
      </c>
      <c r="C70" s="305"/>
      <c r="D70" s="305"/>
      <c r="E70" s="305"/>
      <c r="F70" s="305"/>
    </row>
    <row r="71" spans="1:6" x14ac:dyDescent="0.3">
      <c r="A71" s="234" t="s">
        <v>13</v>
      </c>
      <c r="B71" s="38" t="s">
        <v>14</v>
      </c>
      <c r="C71" s="38" t="s">
        <v>15</v>
      </c>
      <c r="D71" s="38" t="s">
        <v>16</v>
      </c>
      <c r="E71" s="38" t="s">
        <v>17</v>
      </c>
      <c r="F71" s="38" t="s">
        <v>18</v>
      </c>
    </row>
    <row r="72" spans="1:6" x14ac:dyDescent="0.3">
      <c r="A72" s="234" t="s">
        <v>19</v>
      </c>
      <c r="B72" s="257">
        <v>35000</v>
      </c>
      <c r="C72" s="257">
        <v>35000</v>
      </c>
      <c r="D72" s="257">
        <v>45000</v>
      </c>
      <c r="E72" s="257">
        <v>45000</v>
      </c>
      <c r="F72" s="257">
        <v>45000</v>
      </c>
    </row>
    <row r="73" spans="1:6" x14ac:dyDescent="0.3">
      <c r="A73" s="234" t="s">
        <v>20</v>
      </c>
      <c r="B73" s="257">
        <v>41337</v>
      </c>
      <c r="C73" s="257"/>
      <c r="D73" s="257"/>
      <c r="E73" s="257"/>
      <c r="F73" s="257"/>
    </row>
    <row r="74" spans="1:6" x14ac:dyDescent="0.3">
      <c r="A74" s="20"/>
    </row>
    <row r="75" spans="1:6" x14ac:dyDescent="0.3">
      <c r="A75" s="20"/>
    </row>
    <row r="76" spans="1:6" x14ac:dyDescent="0.3">
      <c r="A76" s="20" t="s">
        <v>2</v>
      </c>
    </row>
    <row r="77" spans="1:6" ht="189" customHeight="1" x14ac:dyDescent="0.3">
      <c r="A77" s="308" t="s">
        <v>554</v>
      </c>
      <c r="B77" s="308"/>
      <c r="C77" s="308"/>
      <c r="D77" s="308"/>
      <c r="E77" s="308"/>
      <c r="F77" s="308"/>
    </row>
    <row r="78" spans="1:6" x14ac:dyDescent="0.3">
      <c r="A78" s="20"/>
    </row>
    <row r="79" spans="1:6" x14ac:dyDescent="0.3">
      <c r="A79" s="21" t="s">
        <v>456</v>
      </c>
    </row>
    <row r="80" spans="1:6" x14ac:dyDescent="0.3">
      <c r="A80" s="20" t="s">
        <v>352</v>
      </c>
    </row>
    <row r="81" spans="1:6" x14ac:dyDescent="0.3">
      <c r="A81" s="20"/>
    </row>
    <row r="82" spans="1:6" x14ac:dyDescent="0.3">
      <c r="A82" s="239" t="s">
        <v>1</v>
      </c>
      <c r="B82" s="240" t="s">
        <v>592</v>
      </c>
      <c r="C82" s="241" t="s">
        <v>588</v>
      </c>
      <c r="D82" s="240">
        <v>2025</v>
      </c>
      <c r="E82" s="240">
        <v>2026</v>
      </c>
      <c r="F82" s="240">
        <v>2027</v>
      </c>
    </row>
    <row r="83" spans="1:6" x14ac:dyDescent="0.3">
      <c r="A83" s="242"/>
      <c r="B83" s="257">
        <f>rozpočet!L97</f>
        <v>273432.88</v>
      </c>
      <c r="C83" s="257">
        <f>rozpočet!M97</f>
        <v>262764</v>
      </c>
      <c r="D83" s="257">
        <f>rozpočet!N97</f>
        <v>260195</v>
      </c>
      <c r="E83" s="257">
        <f>rozpočet!O97</f>
        <v>260195</v>
      </c>
      <c r="F83" s="257">
        <f>rozpočet!P97</f>
        <v>260195</v>
      </c>
    </row>
    <row r="84" spans="1:6" x14ac:dyDescent="0.3">
      <c r="A84" s="20"/>
    </row>
    <row r="85" spans="1:6" x14ac:dyDescent="0.3">
      <c r="A85" s="20"/>
    </row>
    <row r="86" spans="1:6" x14ac:dyDescent="0.3">
      <c r="A86" s="21" t="s">
        <v>457</v>
      </c>
    </row>
    <row r="87" spans="1:6" x14ac:dyDescent="0.3">
      <c r="A87" s="20" t="s">
        <v>352</v>
      </c>
    </row>
    <row r="88" spans="1:6" x14ac:dyDescent="0.3">
      <c r="A88" s="20"/>
    </row>
    <row r="89" spans="1:6" x14ac:dyDescent="0.3">
      <c r="A89" s="239" t="s">
        <v>1</v>
      </c>
      <c r="B89" s="240" t="s">
        <v>592</v>
      </c>
      <c r="C89" s="241" t="s">
        <v>588</v>
      </c>
      <c r="D89" s="240">
        <v>2025</v>
      </c>
      <c r="E89" s="240">
        <v>2026</v>
      </c>
      <c r="F89" s="240">
        <v>2027</v>
      </c>
    </row>
    <row r="90" spans="1:6" x14ac:dyDescent="0.3">
      <c r="A90" s="242"/>
      <c r="B90" s="257">
        <f>rozpočet!L98</f>
        <v>216468.51</v>
      </c>
      <c r="C90" s="257">
        <f>rozpočet!M98</f>
        <v>216154</v>
      </c>
      <c r="D90" s="257">
        <f>rozpočet!N98</f>
        <v>212321</v>
      </c>
      <c r="E90" s="257">
        <f>rozpočet!O98</f>
        <v>212321</v>
      </c>
      <c r="F90" s="257">
        <f>rozpočet!P98</f>
        <v>212321</v>
      </c>
    </row>
    <row r="91" spans="1:6" x14ac:dyDescent="0.3">
      <c r="A91" s="20"/>
    </row>
    <row r="92" spans="1:6" x14ac:dyDescent="0.3">
      <c r="A92" s="306" t="s">
        <v>8</v>
      </c>
      <c r="B92" s="306"/>
      <c r="C92" s="306"/>
      <c r="D92" s="306"/>
      <c r="E92" s="306"/>
      <c r="F92" s="306"/>
    </row>
    <row r="93" spans="1:6" ht="31.5" customHeight="1" x14ac:dyDescent="0.3">
      <c r="A93" s="235" t="s">
        <v>9</v>
      </c>
      <c r="B93" s="307" t="s">
        <v>458</v>
      </c>
      <c r="C93" s="307"/>
      <c r="D93" s="307"/>
      <c r="E93" s="307"/>
      <c r="F93" s="307"/>
    </row>
    <row r="94" spans="1:6" ht="28.8" x14ac:dyDescent="0.3">
      <c r="A94" s="36" t="s">
        <v>11</v>
      </c>
      <c r="B94" s="305" t="s">
        <v>459</v>
      </c>
      <c r="C94" s="305"/>
      <c r="D94" s="305"/>
      <c r="E94" s="305"/>
      <c r="F94" s="305"/>
    </row>
    <row r="95" spans="1:6" x14ac:dyDescent="0.3">
      <c r="A95" s="234" t="s">
        <v>13</v>
      </c>
      <c r="B95" s="38" t="s">
        <v>14</v>
      </c>
      <c r="C95" s="38" t="s">
        <v>15</v>
      </c>
      <c r="D95" s="38" t="s">
        <v>16</v>
      </c>
      <c r="E95" s="38" t="s">
        <v>17</v>
      </c>
      <c r="F95" s="38" t="s">
        <v>18</v>
      </c>
    </row>
    <row r="96" spans="1:6" x14ac:dyDescent="0.3">
      <c r="A96" s="234" t="s">
        <v>19</v>
      </c>
      <c r="B96" s="38">
        <v>15</v>
      </c>
      <c r="C96" s="38">
        <v>7</v>
      </c>
      <c r="D96" s="38">
        <v>7</v>
      </c>
      <c r="E96" s="38">
        <v>7</v>
      </c>
      <c r="F96" s="38">
        <v>7</v>
      </c>
    </row>
    <row r="97" spans="1:6" x14ac:dyDescent="0.3">
      <c r="A97" s="234" t="s">
        <v>20</v>
      </c>
      <c r="B97" s="38">
        <v>15</v>
      </c>
      <c r="C97" s="38">
        <v>7</v>
      </c>
      <c r="D97" s="38"/>
      <c r="E97" s="38"/>
      <c r="F97" s="38"/>
    </row>
    <row r="98" spans="1:6" x14ac:dyDescent="0.3">
      <c r="A98" s="20"/>
    </row>
    <row r="99" spans="1:6" x14ac:dyDescent="0.3">
      <c r="A99" s="20"/>
    </row>
    <row r="100" spans="1:6" x14ac:dyDescent="0.3">
      <c r="A100" s="20" t="s">
        <v>2</v>
      </c>
    </row>
    <row r="101" spans="1:6" ht="36.75" customHeight="1" x14ac:dyDescent="0.3">
      <c r="A101" s="308" t="s">
        <v>546</v>
      </c>
      <c r="B101" s="308"/>
      <c r="C101" s="308"/>
      <c r="D101" s="308"/>
      <c r="E101" s="308"/>
      <c r="F101" s="308"/>
    </row>
    <row r="102" spans="1:6" x14ac:dyDescent="0.3">
      <c r="A102" s="20"/>
    </row>
    <row r="103" spans="1:6" x14ac:dyDescent="0.3">
      <c r="A103" s="20"/>
    </row>
    <row r="104" spans="1:6" x14ac:dyDescent="0.3">
      <c r="A104" s="21" t="s">
        <v>547</v>
      </c>
    </row>
    <row r="105" spans="1:6" x14ac:dyDescent="0.3">
      <c r="A105" s="20" t="s">
        <v>352</v>
      </c>
    </row>
    <row r="106" spans="1:6" x14ac:dyDescent="0.3">
      <c r="A106" s="20"/>
    </row>
    <row r="107" spans="1:6" x14ac:dyDescent="0.3">
      <c r="A107" s="239" t="s">
        <v>1</v>
      </c>
      <c r="B107" s="240" t="s">
        <v>592</v>
      </c>
      <c r="C107" s="241" t="s">
        <v>588</v>
      </c>
      <c r="D107" s="240">
        <v>2025</v>
      </c>
      <c r="E107" s="240">
        <v>2026</v>
      </c>
      <c r="F107" s="240">
        <v>2027</v>
      </c>
    </row>
    <row r="108" spans="1:6" x14ac:dyDescent="0.3">
      <c r="A108" s="242"/>
      <c r="B108" s="257">
        <f>rozpočet!L99</f>
        <v>47004.46</v>
      </c>
      <c r="C108" s="257">
        <f>rozpočet!M99</f>
        <v>41610</v>
      </c>
      <c r="D108" s="257">
        <f>rozpočet!N99</f>
        <v>40874</v>
      </c>
      <c r="E108" s="257">
        <f>rozpočet!O99</f>
        <v>40874</v>
      </c>
      <c r="F108" s="257">
        <f>rozpočet!P99</f>
        <v>40874</v>
      </c>
    </row>
    <row r="109" spans="1:6" x14ac:dyDescent="0.3">
      <c r="A109" s="20"/>
    </row>
    <row r="110" spans="1:6" x14ac:dyDescent="0.3">
      <c r="A110" s="306" t="s">
        <v>8</v>
      </c>
      <c r="B110" s="306"/>
      <c r="C110" s="306"/>
      <c r="D110" s="306"/>
      <c r="E110" s="306"/>
      <c r="F110" s="306"/>
    </row>
    <row r="111" spans="1:6" ht="31.5" customHeight="1" x14ac:dyDescent="0.3">
      <c r="A111" s="235" t="s">
        <v>9</v>
      </c>
      <c r="B111" s="307" t="s">
        <v>461</v>
      </c>
      <c r="C111" s="307"/>
      <c r="D111" s="307"/>
      <c r="E111" s="307"/>
      <c r="F111" s="307"/>
    </row>
    <row r="112" spans="1:6" ht="28.8" x14ac:dyDescent="0.3">
      <c r="A112" s="36" t="s">
        <v>11</v>
      </c>
      <c r="B112" s="305" t="s">
        <v>462</v>
      </c>
      <c r="C112" s="305"/>
      <c r="D112" s="305"/>
      <c r="E112" s="305"/>
      <c r="F112" s="305"/>
    </row>
    <row r="113" spans="1:6" x14ac:dyDescent="0.3">
      <c r="A113" s="234" t="s">
        <v>13</v>
      </c>
      <c r="B113" s="38" t="s">
        <v>14</v>
      </c>
      <c r="C113" s="38" t="s">
        <v>15</v>
      </c>
      <c r="D113" s="38" t="s">
        <v>16</v>
      </c>
      <c r="E113" s="38" t="s">
        <v>17</v>
      </c>
      <c r="F113" s="38" t="s">
        <v>18</v>
      </c>
    </row>
    <row r="114" spans="1:6" x14ac:dyDescent="0.3">
      <c r="A114" s="234" t="s">
        <v>19</v>
      </c>
      <c r="B114" s="38">
        <v>10</v>
      </c>
      <c r="C114" s="38">
        <v>10</v>
      </c>
      <c r="D114" s="38">
        <v>12</v>
      </c>
      <c r="E114" s="38">
        <v>12</v>
      </c>
      <c r="F114" s="38">
        <v>12</v>
      </c>
    </row>
    <row r="115" spans="1:6" x14ac:dyDescent="0.3">
      <c r="A115" s="234" t="s">
        <v>20</v>
      </c>
      <c r="B115" s="38">
        <v>10</v>
      </c>
      <c r="C115" s="38"/>
      <c r="D115" s="38"/>
      <c r="E115" s="38"/>
      <c r="F115" s="38"/>
    </row>
    <row r="116" spans="1:6" x14ac:dyDescent="0.3">
      <c r="A116" s="20"/>
    </row>
    <row r="117" spans="1:6" x14ac:dyDescent="0.3">
      <c r="A117" s="20"/>
    </row>
    <row r="118" spans="1:6" x14ac:dyDescent="0.3">
      <c r="A118" s="20" t="s">
        <v>2</v>
      </c>
    </row>
    <row r="119" spans="1:6" ht="86.25" customHeight="1" x14ac:dyDescent="0.3">
      <c r="A119" s="308" t="s">
        <v>463</v>
      </c>
      <c r="B119" s="308"/>
      <c r="C119" s="308"/>
      <c r="D119" s="308"/>
      <c r="E119" s="308"/>
      <c r="F119" s="308"/>
    </row>
    <row r="120" spans="1:6" ht="13.5" customHeight="1" x14ac:dyDescent="0.3">
      <c r="A120" s="233"/>
      <c r="B120" s="233"/>
      <c r="C120" s="233"/>
      <c r="D120" s="233"/>
      <c r="E120" s="233"/>
      <c r="F120" s="233"/>
    </row>
    <row r="121" spans="1:6" ht="13.5" customHeight="1" x14ac:dyDescent="0.3">
      <c r="A121" s="233"/>
      <c r="B121" s="233"/>
      <c r="C121" s="233"/>
      <c r="D121" s="233"/>
      <c r="E121" s="233"/>
      <c r="F121" s="233"/>
    </row>
    <row r="122" spans="1:6" ht="13.5" customHeight="1" x14ac:dyDescent="0.3">
      <c r="A122" s="21" t="s">
        <v>484</v>
      </c>
    </row>
    <row r="123" spans="1:6" ht="13.5" customHeight="1" x14ac:dyDescent="0.3">
      <c r="A123" s="20" t="s">
        <v>352</v>
      </c>
    </row>
    <row r="124" spans="1:6" ht="13.5" customHeight="1" x14ac:dyDescent="0.3">
      <c r="A124" s="20"/>
    </row>
    <row r="125" spans="1:6" ht="13.5" customHeight="1" x14ac:dyDescent="0.3">
      <c r="A125" s="239" t="s">
        <v>1</v>
      </c>
      <c r="B125" s="240" t="s">
        <v>592</v>
      </c>
      <c r="C125" s="241" t="s">
        <v>588</v>
      </c>
      <c r="D125" s="240">
        <v>2025</v>
      </c>
      <c r="E125" s="240">
        <v>2026</v>
      </c>
      <c r="F125" s="240">
        <v>2027</v>
      </c>
    </row>
    <row r="126" spans="1:6" ht="13.5" customHeight="1" x14ac:dyDescent="0.3">
      <c r="A126" s="242"/>
      <c r="B126" s="243">
        <f>rozpočet!L100</f>
        <v>9959.91</v>
      </c>
      <c r="C126" s="243">
        <f>rozpočet!M100</f>
        <v>5000</v>
      </c>
      <c r="D126" s="243">
        <f>rozpočet!N100</f>
        <v>7000</v>
      </c>
      <c r="E126" s="243">
        <f>rozpočet!O100</f>
        <v>7000</v>
      </c>
      <c r="F126" s="243">
        <f>rozpočet!P100</f>
        <v>7000</v>
      </c>
    </row>
    <row r="127" spans="1:6" ht="13.5" customHeight="1" x14ac:dyDescent="0.3">
      <c r="A127" s="20"/>
    </row>
    <row r="128" spans="1:6" ht="13.5" customHeight="1" x14ac:dyDescent="0.3">
      <c r="A128" s="306" t="s">
        <v>8</v>
      </c>
      <c r="B128" s="306"/>
      <c r="C128" s="306"/>
      <c r="D128" s="306"/>
      <c r="E128" s="306"/>
      <c r="F128" s="306"/>
    </row>
    <row r="129" spans="1:6" ht="13.5" customHeight="1" x14ac:dyDescent="0.3">
      <c r="A129" s="235" t="s">
        <v>9</v>
      </c>
      <c r="B129" s="307" t="s">
        <v>529</v>
      </c>
      <c r="C129" s="307"/>
      <c r="D129" s="307"/>
      <c r="E129" s="307"/>
      <c r="F129" s="307"/>
    </row>
    <row r="130" spans="1:6" ht="13.5" customHeight="1" x14ac:dyDescent="0.3">
      <c r="A130" s="36" t="s">
        <v>11</v>
      </c>
      <c r="B130" s="305" t="s">
        <v>530</v>
      </c>
      <c r="C130" s="305"/>
      <c r="D130" s="305"/>
      <c r="E130" s="305"/>
      <c r="F130" s="305"/>
    </row>
    <row r="131" spans="1:6" ht="13.5" customHeight="1" x14ac:dyDescent="0.3">
      <c r="A131" s="234" t="s">
        <v>13</v>
      </c>
      <c r="B131" s="38" t="s">
        <v>14</v>
      </c>
      <c r="C131" s="38" t="s">
        <v>15</v>
      </c>
      <c r="D131" s="38" t="s">
        <v>16</v>
      </c>
      <c r="E131" s="38" t="s">
        <v>17</v>
      </c>
      <c r="F131" s="38" t="s">
        <v>18</v>
      </c>
    </row>
    <row r="132" spans="1:6" ht="13.5" customHeight="1" x14ac:dyDescent="0.3">
      <c r="A132" s="234" t="s">
        <v>19</v>
      </c>
      <c r="B132" s="38">
        <v>5</v>
      </c>
      <c r="C132" s="38">
        <v>5</v>
      </c>
      <c r="D132" s="38">
        <v>5</v>
      </c>
      <c r="E132" s="38">
        <v>5</v>
      </c>
      <c r="F132" s="38">
        <v>5</v>
      </c>
    </row>
    <row r="133" spans="1:6" ht="13.5" customHeight="1" x14ac:dyDescent="0.3">
      <c r="A133" s="234" t="s">
        <v>20</v>
      </c>
      <c r="B133" s="38"/>
      <c r="C133" s="38"/>
      <c r="D133" s="38"/>
      <c r="E133" s="38"/>
      <c r="F133" s="38"/>
    </row>
    <row r="134" spans="1:6" ht="13.5" customHeight="1" x14ac:dyDescent="0.3">
      <c r="A134" s="20"/>
    </row>
    <row r="135" spans="1:6" ht="13.5" customHeight="1" x14ac:dyDescent="0.3">
      <c r="A135" s="20"/>
    </row>
    <row r="136" spans="1:6" ht="13.5" customHeight="1" x14ac:dyDescent="0.3">
      <c r="A136" s="20" t="s">
        <v>2</v>
      </c>
    </row>
    <row r="137" spans="1:6" ht="136.5" customHeight="1" x14ac:dyDescent="0.3">
      <c r="A137" s="308" t="s">
        <v>528</v>
      </c>
      <c r="B137" s="308"/>
      <c r="C137" s="308"/>
      <c r="D137" s="308"/>
      <c r="E137" s="308"/>
      <c r="F137" s="308"/>
    </row>
    <row r="138" spans="1:6" ht="13.5" customHeight="1" x14ac:dyDescent="0.3">
      <c r="A138" s="233"/>
      <c r="B138" s="233"/>
      <c r="C138" s="233"/>
      <c r="D138" s="233"/>
      <c r="E138" s="233"/>
      <c r="F138" s="233"/>
    </row>
    <row r="139" spans="1:6" x14ac:dyDescent="0.3">
      <c r="A139" s="20"/>
    </row>
    <row r="140" spans="1:6" x14ac:dyDescent="0.3">
      <c r="A140" s="21" t="s">
        <v>464</v>
      </c>
    </row>
    <row r="141" spans="1:6" x14ac:dyDescent="0.3">
      <c r="A141" s="20" t="s">
        <v>483</v>
      </c>
    </row>
    <row r="142" spans="1:6" x14ac:dyDescent="0.3">
      <c r="A142" s="41"/>
    </row>
    <row r="143" spans="1:6" x14ac:dyDescent="0.3">
      <c r="A143" s="239" t="s">
        <v>1</v>
      </c>
      <c r="B143" s="240" t="s">
        <v>592</v>
      </c>
      <c r="C143" s="241" t="s">
        <v>588</v>
      </c>
      <c r="D143" s="240">
        <v>2025</v>
      </c>
      <c r="E143" s="240">
        <v>2026</v>
      </c>
      <c r="F143" s="240">
        <v>2027</v>
      </c>
    </row>
    <row r="144" spans="1:6" x14ac:dyDescent="0.3">
      <c r="A144" s="242"/>
      <c r="B144" s="257">
        <f>rozpočet!L101</f>
        <v>39330.400000000001</v>
      </c>
      <c r="C144" s="257">
        <f>rozpočet!M101</f>
        <v>4000</v>
      </c>
      <c r="D144" s="257">
        <f>rozpočet!N101</f>
        <v>2000</v>
      </c>
      <c r="E144" s="257">
        <f>rozpočet!O101</f>
        <v>0</v>
      </c>
      <c r="F144" s="257">
        <f>rozpočet!P101</f>
        <v>0</v>
      </c>
    </row>
    <row r="145" spans="1:6" x14ac:dyDescent="0.3">
      <c r="A145" s="20"/>
    </row>
    <row r="146" spans="1:6" x14ac:dyDescent="0.3">
      <c r="A146" s="306" t="s">
        <v>8</v>
      </c>
      <c r="B146" s="306"/>
      <c r="C146" s="306"/>
      <c r="D146" s="306"/>
      <c r="E146" s="306"/>
      <c r="F146" s="306"/>
    </row>
    <row r="147" spans="1:6" x14ac:dyDescent="0.3">
      <c r="A147" s="235" t="s">
        <v>9</v>
      </c>
      <c r="B147" s="307" t="s">
        <v>465</v>
      </c>
      <c r="C147" s="307"/>
      <c r="D147" s="307"/>
      <c r="E147" s="307"/>
      <c r="F147" s="307"/>
    </row>
    <row r="148" spans="1:6" ht="28.8" x14ac:dyDescent="0.3">
      <c r="A148" s="36" t="s">
        <v>11</v>
      </c>
      <c r="B148" s="305" t="s">
        <v>466</v>
      </c>
      <c r="C148" s="305"/>
      <c r="D148" s="305"/>
      <c r="E148" s="305"/>
      <c r="F148" s="305"/>
    </row>
    <row r="149" spans="1:6" x14ac:dyDescent="0.3">
      <c r="A149" s="234" t="s">
        <v>13</v>
      </c>
      <c r="B149" s="38" t="s">
        <v>14</v>
      </c>
      <c r="C149" s="38" t="s">
        <v>15</v>
      </c>
      <c r="D149" s="38" t="s">
        <v>16</v>
      </c>
      <c r="E149" s="38" t="s">
        <v>17</v>
      </c>
      <c r="F149" s="38" t="s">
        <v>18</v>
      </c>
    </row>
    <row r="150" spans="1:6" x14ac:dyDescent="0.3">
      <c r="A150" s="234" t="s">
        <v>19</v>
      </c>
      <c r="B150" s="38">
        <v>8</v>
      </c>
      <c r="C150" s="38">
        <v>8</v>
      </c>
      <c r="D150" s="38">
        <v>6</v>
      </c>
      <c r="E150" s="38">
        <v>6</v>
      </c>
      <c r="F150" s="38">
        <v>6</v>
      </c>
    </row>
    <row r="151" spans="1:6" x14ac:dyDescent="0.3">
      <c r="A151" s="234" t="s">
        <v>20</v>
      </c>
      <c r="B151" s="38">
        <v>8</v>
      </c>
      <c r="C151" s="38"/>
      <c r="D151" s="38"/>
      <c r="E151" s="38"/>
      <c r="F151" s="38"/>
    </row>
    <row r="152" spans="1:6" x14ac:dyDescent="0.3">
      <c r="A152" s="41"/>
    </row>
    <row r="153" spans="1:6" x14ac:dyDescent="0.3">
      <c r="A153" s="20" t="s">
        <v>2</v>
      </c>
    </row>
    <row r="154" spans="1:6" ht="66" customHeight="1" x14ac:dyDescent="0.3">
      <c r="A154" s="308" t="s">
        <v>467</v>
      </c>
      <c r="B154" s="308"/>
      <c r="C154" s="308"/>
      <c r="D154" s="308"/>
      <c r="E154" s="308"/>
      <c r="F154" s="308"/>
    </row>
    <row r="155" spans="1:6" x14ac:dyDescent="0.3">
      <c r="A155" s="253"/>
    </row>
    <row r="156" spans="1:6" x14ac:dyDescent="0.3">
      <c r="A156" s="21"/>
    </row>
    <row r="157" spans="1:6" x14ac:dyDescent="0.3">
      <c r="A157" s="21"/>
    </row>
    <row r="158" spans="1:6" x14ac:dyDescent="0.3">
      <c r="A158" s="21" t="s">
        <v>468</v>
      </c>
    </row>
    <row r="159" spans="1:6" x14ac:dyDescent="0.3">
      <c r="A159" s="20" t="s">
        <v>352</v>
      </c>
    </row>
    <row r="160" spans="1:6" x14ac:dyDescent="0.3">
      <c r="A160" s="20"/>
    </row>
    <row r="161" spans="1:6" x14ac:dyDescent="0.3">
      <c r="A161" s="239" t="s">
        <v>1</v>
      </c>
      <c r="B161" s="240" t="s">
        <v>592</v>
      </c>
      <c r="C161" s="241" t="s">
        <v>588</v>
      </c>
      <c r="D161" s="240">
        <v>2025</v>
      </c>
      <c r="E161" s="240">
        <v>2026</v>
      </c>
      <c r="F161" s="240">
        <v>2027</v>
      </c>
    </row>
    <row r="162" spans="1:6" x14ac:dyDescent="0.3">
      <c r="A162" s="242"/>
      <c r="B162" s="257">
        <f>rozpočet!L102</f>
        <v>402015.64</v>
      </c>
      <c r="C162" s="257">
        <f>rozpočet!M102</f>
        <v>172724</v>
      </c>
      <c r="D162" s="257">
        <f>rozpočet!N102</f>
        <v>172724</v>
      </c>
      <c r="E162" s="257">
        <f>rozpočet!O102</f>
        <v>141024</v>
      </c>
      <c r="F162" s="257">
        <f>rozpočet!P102</f>
        <v>141024</v>
      </c>
    </row>
    <row r="163" spans="1:6" x14ac:dyDescent="0.3">
      <c r="A163" s="20"/>
    </row>
    <row r="164" spans="1:6" x14ac:dyDescent="0.3">
      <c r="A164" s="20"/>
    </row>
    <row r="165" spans="1:6" x14ac:dyDescent="0.3">
      <c r="A165" s="21" t="s">
        <v>486</v>
      </c>
    </row>
    <row r="166" spans="1:6" x14ac:dyDescent="0.3">
      <c r="A166" s="20" t="s">
        <v>352</v>
      </c>
    </row>
    <row r="167" spans="1:6" x14ac:dyDescent="0.3">
      <c r="A167" s="20"/>
    </row>
    <row r="168" spans="1:6" x14ac:dyDescent="0.3">
      <c r="A168" s="239" t="s">
        <v>1</v>
      </c>
      <c r="B168" s="240" t="s">
        <v>592</v>
      </c>
      <c r="C168" s="241" t="s">
        <v>588</v>
      </c>
      <c r="D168" s="240">
        <v>2025</v>
      </c>
      <c r="E168" s="240">
        <v>2026</v>
      </c>
      <c r="F168" s="240">
        <v>2027</v>
      </c>
    </row>
    <row r="169" spans="1:6" x14ac:dyDescent="0.3">
      <c r="A169" s="242"/>
      <c r="B169" s="257">
        <f>rozpočet!L103</f>
        <v>4980</v>
      </c>
      <c r="C169" s="257">
        <f>rozpočet!M103</f>
        <v>3500</v>
      </c>
      <c r="D169" s="257">
        <f>rozpočet!N103</f>
        <v>3500</v>
      </c>
      <c r="E169" s="257">
        <f>rozpočet!O103</f>
        <v>3500</v>
      </c>
      <c r="F169" s="257">
        <f>rozpočet!P103</f>
        <v>3500</v>
      </c>
    </row>
    <row r="170" spans="1:6" x14ac:dyDescent="0.3">
      <c r="A170" s="20"/>
    </row>
    <row r="171" spans="1:6" x14ac:dyDescent="0.3">
      <c r="A171" s="306" t="s">
        <v>8</v>
      </c>
      <c r="B171" s="306"/>
      <c r="C171" s="306"/>
      <c r="D171" s="306"/>
      <c r="E171" s="306"/>
      <c r="F171" s="306"/>
    </row>
    <row r="172" spans="1:6" ht="31.5" customHeight="1" x14ac:dyDescent="0.3">
      <c r="A172" s="235" t="s">
        <v>9</v>
      </c>
      <c r="B172" s="307" t="s">
        <v>469</v>
      </c>
      <c r="C172" s="307"/>
      <c r="D172" s="307"/>
      <c r="E172" s="307"/>
      <c r="F172" s="307"/>
    </row>
    <row r="173" spans="1:6" ht="28.8" x14ac:dyDescent="0.3">
      <c r="A173" s="36" t="s">
        <v>11</v>
      </c>
      <c r="B173" s="305" t="s">
        <v>470</v>
      </c>
      <c r="C173" s="305"/>
      <c r="D173" s="305"/>
      <c r="E173" s="305"/>
      <c r="F173" s="305"/>
    </row>
    <row r="174" spans="1:6" x14ac:dyDescent="0.3">
      <c r="A174" s="234" t="s">
        <v>13</v>
      </c>
      <c r="B174" s="38" t="s">
        <v>14</v>
      </c>
      <c r="C174" s="38" t="s">
        <v>15</v>
      </c>
      <c r="D174" s="38" t="s">
        <v>16</v>
      </c>
      <c r="E174" s="38" t="s">
        <v>17</v>
      </c>
      <c r="F174" s="38" t="s">
        <v>18</v>
      </c>
    </row>
    <row r="175" spans="1:6" x14ac:dyDescent="0.3">
      <c r="A175" s="234" t="s">
        <v>19</v>
      </c>
      <c r="B175" s="38">
        <v>95</v>
      </c>
      <c r="C175" s="38">
        <v>95</v>
      </c>
      <c r="D175" s="38">
        <v>60</v>
      </c>
      <c r="E175" s="38">
        <v>60</v>
      </c>
      <c r="F175" s="38">
        <v>60</v>
      </c>
    </row>
    <row r="176" spans="1:6" x14ac:dyDescent="0.3">
      <c r="A176" s="234" t="s">
        <v>20</v>
      </c>
      <c r="B176" s="38">
        <v>66</v>
      </c>
      <c r="C176" s="38"/>
      <c r="D176" s="38"/>
      <c r="E176" s="38"/>
      <c r="F176" s="38"/>
    </row>
    <row r="177" spans="1:6" x14ac:dyDescent="0.3">
      <c r="A177" s="20"/>
    </row>
    <row r="178" spans="1:6" x14ac:dyDescent="0.3">
      <c r="A178" s="20"/>
    </row>
    <row r="179" spans="1:6" x14ac:dyDescent="0.3">
      <c r="A179" s="20" t="s">
        <v>2</v>
      </c>
    </row>
    <row r="180" spans="1:6" ht="114.75" customHeight="1" x14ac:dyDescent="0.3">
      <c r="A180" s="308" t="s">
        <v>471</v>
      </c>
      <c r="B180" s="308"/>
      <c r="C180" s="308"/>
      <c r="D180" s="308"/>
      <c r="E180" s="308"/>
      <c r="F180" s="308"/>
    </row>
    <row r="181" spans="1:6" x14ac:dyDescent="0.3">
      <c r="A181" s="20"/>
    </row>
    <row r="182" spans="1:6" x14ac:dyDescent="0.3">
      <c r="A182" s="20"/>
    </row>
    <row r="183" spans="1:6" x14ac:dyDescent="0.3">
      <c r="A183" s="21" t="s">
        <v>472</v>
      </c>
    </row>
    <row r="184" spans="1:6" x14ac:dyDescent="0.3">
      <c r="A184" s="20" t="s">
        <v>352</v>
      </c>
    </row>
    <row r="185" spans="1:6" x14ac:dyDescent="0.3">
      <c r="A185" s="20"/>
    </row>
    <row r="186" spans="1:6" x14ac:dyDescent="0.3">
      <c r="A186" s="239" t="s">
        <v>1</v>
      </c>
      <c r="B186" s="240" t="s">
        <v>592</v>
      </c>
      <c r="C186" s="241" t="s">
        <v>588</v>
      </c>
      <c r="D186" s="240">
        <v>2025</v>
      </c>
      <c r="E186" s="240">
        <v>2026</v>
      </c>
      <c r="F186" s="240">
        <v>2027</v>
      </c>
    </row>
    <row r="187" spans="1:6" x14ac:dyDescent="0.3">
      <c r="A187" s="242"/>
      <c r="B187" s="257">
        <f>rozpočet!L104</f>
        <v>0</v>
      </c>
      <c r="C187" s="257">
        <f>rozpočet!M104</f>
        <v>35000</v>
      </c>
      <c r="D187" s="257">
        <f>rozpočet!N104</f>
        <v>35000</v>
      </c>
      <c r="E187" s="257">
        <f>rozpočet!O104</f>
        <v>3300</v>
      </c>
      <c r="F187" s="257">
        <f>rozpočet!P104</f>
        <v>3300</v>
      </c>
    </row>
    <row r="188" spans="1:6" x14ac:dyDescent="0.3">
      <c r="A188" s="20"/>
    </row>
    <row r="189" spans="1:6" x14ac:dyDescent="0.3">
      <c r="A189" s="306" t="s">
        <v>8</v>
      </c>
      <c r="B189" s="306"/>
      <c r="C189" s="306"/>
      <c r="D189" s="306"/>
      <c r="E189" s="306"/>
      <c r="F189" s="306"/>
    </row>
    <row r="190" spans="1:6" ht="31.5" customHeight="1" x14ac:dyDescent="0.3">
      <c r="A190" s="235" t="s">
        <v>9</v>
      </c>
      <c r="B190" s="307" t="s">
        <v>473</v>
      </c>
      <c r="C190" s="307"/>
      <c r="D190" s="307"/>
      <c r="E190" s="307"/>
      <c r="F190" s="307"/>
    </row>
    <row r="191" spans="1:6" ht="28.8" x14ac:dyDescent="0.3">
      <c r="A191" s="36" t="s">
        <v>11</v>
      </c>
      <c r="B191" s="305" t="s">
        <v>474</v>
      </c>
      <c r="C191" s="305"/>
      <c r="D191" s="305"/>
      <c r="E191" s="305"/>
      <c r="F191" s="305"/>
    </row>
    <row r="192" spans="1:6" x14ac:dyDescent="0.3">
      <c r="A192" s="234" t="s">
        <v>13</v>
      </c>
      <c r="B192" s="38" t="s">
        <v>14</v>
      </c>
      <c r="C192" s="38" t="s">
        <v>15</v>
      </c>
      <c r="D192" s="38" t="s">
        <v>16</v>
      </c>
      <c r="E192" s="38" t="s">
        <v>17</v>
      </c>
      <c r="F192" s="38" t="s">
        <v>18</v>
      </c>
    </row>
    <row r="193" spans="1:6" x14ac:dyDescent="0.3">
      <c r="A193" s="234" t="s">
        <v>19</v>
      </c>
      <c r="B193" s="38">
        <v>330</v>
      </c>
      <c r="C193" s="38">
        <v>330</v>
      </c>
      <c r="D193" s="38">
        <v>200</v>
      </c>
      <c r="E193" s="38">
        <v>180</v>
      </c>
      <c r="F193" s="38">
        <v>180</v>
      </c>
    </row>
    <row r="194" spans="1:6" x14ac:dyDescent="0.3">
      <c r="A194" s="234" t="s">
        <v>20</v>
      </c>
      <c r="B194" s="38">
        <v>320</v>
      </c>
      <c r="C194" s="38"/>
      <c r="D194" s="38"/>
      <c r="E194" s="38"/>
      <c r="F194" s="38"/>
    </row>
    <row r="195" spans="1:6" x14ac:dyDescent="0.3">
      <c r="A195" s="20"/>
    </row>
    <row r="196" spans="1:6" x14ac:dyDescent="0.3">
      <c r="A196" s="20"/>
    </row>
    <row r="197" spans="1:6" x14ac:dyDescent="0.3">
      <c r="A197" s="20" t="s">
        <v>2</v>
      </c>
    </row>
    <row r="198" spans="1:6" ht="51" customHeight="1" x14ac:dyDescent="0.3">
      <c r="A198" s="308" t="s">
        <v>475</v>
      </c>
      <c r="B198" s="308"/>
      <c r="C198" s="308"/>
      <c r="D198" s="308"/>
      <c r="E198" s="308"/>
      <c r="F198" s="308"/>
    </row>
    <row r="199" spans="1:6" x14ac:dyDescent="0.3">
      <c r="A199" s="41"/>
    </row>
    <row r="200" spans="1:6" x14ac:dyDescent="0.3">
      <c r="A200" s="41"/>
    </row>
    <row r="201" spans="1:6" x14ac:dyDescent="0.3">
      <c r="A201" s="21" t="s">
        <v>487</v>
      </c>
    </row>
    <row r="202" spans="1:6" x14ac:dyDescent="0.3">
      <c r="A202" s="20" t="s">
        <v>352</v>
      </c>
    </row>
    <row r="203" spans="1:6" x14ac:dyDescent="0.3">
      <c r="A203" s="20"/>
    </row>
    <row r="204" spans="1:6" x14ac:dyDescent="0.3">
      <c r="A204" s="239" t="s">
        <v>1</v>
      </c>
      <c r="B204" s="240" t="s">
        <v>592</v>
      </c>
      <c r="C204" s="241" t="s">
        <v>588</v>
      </c>
      <c r="D204" s="240">
        <v>2025</v>
      </c>
      <c r="E204" s="240">
        <v>2026</v>
      </c>
      <c r="F204" s="240">
        <v>2027</v>
      </c>
    </row>
    <row r="205" spans="1:6" x14ac:dyDescent="0.3">
      <c r="A205" s="242"/>
      <c r="B205" s="257">
        <f>rozpočet!L105</f>
        <v>397035.64</v>
      </c>
      <c r="C205" s="257">
        <f>rozpočet!M105</f>
        <v>114000</v>
      </c>
      <c r="D205" s="257">
        <f>rozpočet!N105</f>
        <v>114000</v>
      </c>
      <c r="E205" s="257">
        <f>rozpočet!O105</f>
        <v>114000</v>
      </c>
      <c r="F205" s="257">
        <f>rozpočet!P105</f>
        <v>114000</v>
      </c>
    </row>
    <row r="206" spans="1:6" x14ac:dyDescent="0.3">
      <c r="A206" s="20"/>
    </row>
    <row r="207" spans="1:6" x14ac:dyDescent="0.3">
      <c r="A207" s="306" t="s">
        <v>8</v>
      </c>
      <c r="B207" s="306"/>
      <c r="C207" s="306"/>
      <c r="D207" s="306"/>
      <c r="E207" s="306"/>
      <c r="F207" s="306"/>
    </row>
    <row r="208" spans="1:6" x14ac:dyDescent="0.3">
      <c r="A208" s="235" t="s">
        <v>9</v>
      </c>
      <c r="B208" s="307" t="s">
        <v>560</v>
      </c>
      <c r="C208" s="307"/>
      <c r="D208" s="307"/>
      <c r="E208" s="307"/>
      <c r="F208" s="307"/>
    </row>
    <row r="209" spans="1:6" ht="28.8" x14ac:dyDescent="0.3">
      <c r="A209" s="36" t="s">
        <v>11</v>
      </c>
      <c r="B209" s="305" t="s">
        <v>559</v>
      </c>
      <c r="C209" s="305"/>
      <c r="D209" s="305"/>
      <c r="E209" s="305"/>
      <c r="F209" s="305"/>
    </row>
    <row r="210" spans="1:6" x14ac:dyDescent="0.3">
      <c r="A210" s="234" t="s">
        <v>13</v>
      </c>
      <c r="B210" s="38" t="s">
        <v>14</v>
      </c>
      <c r="C210" s="38" t="s">
        <v>15</v>
      </c>
      <c r="D210" s="38" t="s">
        <v>16</v>
      </c>
      <c r="E210" s="38" t="s">
        <v>17</v>
      </c>
      <c r="F210" s="38" t="s">
        <v>18</v>
      </c>
    </row>
    <row r="211" spans="1:6" x14ac:dyDescent="0.3">
      <c r="A211" s="234" t="s">
        <v>19</v>
      </c>
      <c r="B211" s="38">
        <v>80</v>
      </c>
      <c r="C211" s="38">
        <v>75</v>
      </c>
      <c r="D211" s="38">
        <v>75</v>
      </c>
      <c r="E211" s="38">
        <v>75</v>
      </c>
      <c r="F211" s="38">
        <v>75</v>
      </c>
    </row>
    <row r="212" spans="1:6" x14ac:dyDescent="0.3">
      <c r="A212" s="234" t="s">
        <v>20</v>
      </c>
      <c r="B212" s="38"/>
      <c r="C212" s="38"/>
      <c r="D212" s="38"/>
      <c r="E212" s="38"/>
      <c r="F212" s="38"/>
    </row>
    <row r="213" spans="1:6" x14ac:dyDescent="0.3">
      <c r="A213" s="20"/>
    </row>
    <row r="214" spans="1:6" ht="45.6" customHeight="1" x14ac:dyDescent="0.3">
      <c r="A214" s="308" t="s">
        <v>558</v>
      </c>
      <c r="B214" s="308"/>
      <c r="C214" s="308"/>
      <c r="D214" s="308"/>
      <c r="E214" s="308"/>
      <c r="F214" s="308"/>
    </row>
    <row r="215" spans="1:6" ht="11.4" customHeight="1" x14ac:dyDescent="0.3">
      <c r="A215" s="308"/>
      <c r="B215" s="308"/>
      <c r="C215" s="308"/>
      <c r="D215" s="308"/>
      <c r="E215" s="308"/>
      <c r="F215" s="308"/>
    </row>
    <row r="216" spans="1:6" x14ac:dyDescent="0.3">
      <c r="A216" s="41"/>
    </row>
    <row r="217" spans="1:6" x14ac:dyDescent="0.3">
      <c r="A217" s="20"/>
    </row>
    <row r="218" spans="1:6" x14ac:dyDescent="0.3">
      <c r="A218" s="21" t="s">
        <v>485</v>
      </c>
    </row>
    <row r="219" spans="1:6" x14ac:dyDescent="0.3">
      <c r="A219" s="20" t="s">
        <v>352</v>
      </c>
    </row>
    <row r="220" spans="1:6" x14ac:dyDescent="0.3">
      <c r="A220" s="20"/>
    </row>
    <row r="221" spans="1:6" x14ac:dyDescent="0.3">
      <c r="A221" s="239" t="s">
        <v>1</v>
      </c>
      <c r="B221" s="240" t="s">
        <v>592</v>
      </c>
      <c r="C221" s="241" t="s">
        <v>588</v>
      </c>
      <c r="D221" s="240">
        <v>2025</v>
      </c>
      <c r="E221" s="240">
        <v>2026</v>
      </c>
      <c r="F221" s="240">
        <v>2027</v>
      </c>
    </row>
    <row r="222" spans="1:6" x14ac:dyDescent="0.3">
      <c r="A222" s="242"/>
      <c r="B222" s="257">
        <f>rozpočet!L106</f>
        <v>0</v>
      </c>
      <c r="C222" s="257">
        <f>rozpočet!M106</f>
        <v>20224</v>
      </c>
      <c r="D222" s="257">
        <f>rozpočet!N106</f>
        <v>20224</v>
      </c>
      <c r="E222" s="257">
        <f>rozpočet!O106</f>
        <v>20224</v>
      </c>
      <c r="F222" s="257">
        <f>rozpočet!P106</f>
        <v>20224</v>
      </c>
    </row>
    <row r="223" spans="1:6" x14ac:dyDescent="0.3">
      <c r="A223" s="20"/>
    </row>
    <row r="224" spans="1:6" x14ac:dyDescent="0.3">
      <c r="A224" s="306" t="s">
        <v>8</v>
      </c>
      <c r="B224" s="306"/>
      <c r="C224" s="306"/>
      <c r="D224" s="306"/>
      <c r="E224" s="306"/>
      <c r="F224" s="306"/>
    </row>
    <row r="225" spans="1:6" ht="31.5" customHeight="1" x14ac:dyDescent="0.3">
      <c r="A225" s="235" t="s">
        <v>9</v>
      </c>
      <c r="B225" s="307" t="s">
        <v>473</v>
      </c>
      <c r="C225" s="307"/>
      <c r="D225" s="307"/>
      <c r="E225" s="307"/>
      <c r="F225" s="307"/>
    </row>
    <row r="226" spans="1:6" ht="28.8" x14ac:dyDescent="0.3">
      <c r="A226" s="36" t="s">
        <v>11</v>
      </c>
      <c r="B226" s="305" t="s">
        <v>476</v>
      </c>
      <c r="C226" s="305"/>
      <c r="D226" s="305"/>
      <c r="E226" s="305"/>
      <c r="F226" s="305"/>
    </row>
    <row r="227" spans="1:6" x14ac:dyDescent="0.3">
      <c r="A227" s="234" t="s">
        <v>13</v>
      </c>
      <c r="B227" s="38" t="s">
        <v>14</v>
      </c>
      <c r="C227" s="38" t="s">
        <v>15</v>
      </c>
      <c r="D227" s="38" t="s">
        <v>16</v>
      </c>
      <c r="E227" s="38" t="s">
        <v>17</v>
      </c>
      <c r="F227" s="38" t="s">
        <v>18</v>
      </c>
    </row>
    <row r="228" spans="1:6" x14ac:dyDescent="0.3">
      <c r="A228" s="234" t="s">
        <v>19</v>
      </c>
      <c r="B228" s="38">
        <v>280</v>
      </c>
      <c r="C228" s="38">
        <v>280</v>
      </c>
      <c r="D228" s="38">
        <v>200</v>
      </c>
      <c r="E228" s="38">
        <v>180</v>
      </c>
      <c r="F228" s="38">
        <v>180</v>
      </c>
    </row>
    <row r="229" spans="1:6" x14ac:dyDescent="0.3">
      <c r="A229" s="234" t="s">
        <v>20</v>
      </c>
      <c r="B229" s="38">
        <v>347</v>
      </c>
      <c r="C229" s="38"/>
      <c r="D229" s="38"/>
      <c r="E229" s="38"/>
      <c r="F229" s="38"/>
    </row>
    <row r="230" spans="1:6" x14ac:dyDescent="0.3">
      <c r="A230" s="20"/>
    </row>
    <row r="231" spans="1:6" x14ac:dyDescent="0.3">
      <c r="A231" s="20" t="s">
        <v>2</v>
      </c>
    </row>
    <row r="232" spans="1:6" ht="36" customHeight="1" x14ac:dyDescent="0.3">
      <c r="A232" s="308" t="s">
        <v>477</v>
      </c>
      <c r="B232" s="308"/>
      <c r="C232" s="308"/>
      <c r="D232" s="308"/>
      <c r="E232" s="308"/>
      <c r="F232" s="308"/>
    </row>
    <row r="233" spans="1:6" x14ac:dyDescent="0.3">
      <c r="A233" s="20"/>
    </row>
    <row r="234" spans="1:6" x14ac:dyDescent="0.3">
      <c r="A234" s="21" t="s">
        <v>478</v>
      </c>
    </row>
    <row r="235" spans="1:6" x14ac:dyDescent="0.3">
      <c r="A235" s="20" t="s">
        <v>147</v>
      </c>
    </row>
    <row r="236" spans="1:6" x14ac:dyDescent="0.3">
      <c r="A236" s="20"/>
    </row>
    <row r="237" spans="1:6" x14ac:dyDescent="0.3">
      <c r="A237" s="239" t="s">
        <v>1</v>
      </c>
      <c r="B237" s="240" t="s">
        <v>592</v>
      </c>
      <c r="C237" s="241" t="s">
        <v>588</v>
      </c>
      <c r="D237" s="240">
        <v>2025</v>
      </c>
      <c r="E237" s="240">
        <v>2026</v>
      </c>
      <c r="F237" s="240">
        <v>2027</v>
      </c>
    </row>
    <row r="238" spans="1:6" x14ac:dyDescent="0.3">
      <c r="A238" s="242"/>
      <c r="B238" s="257">
        <f>rozpočet!L107</f>
        <v>74438.38</v>
      </c>
      <c r="C238" s="257">
        <f>rozpočet!M107</f>
        <v>72508</v>
      </c>
      <c r="D238" s="257">
        <f>rozpočet!N107</f>
        <v>72062</v>
      </c>
      <c r="E238" s="257">
        <f>rozpočet!O107</f>
        <v>72062</v>
      </c>
      <c r="F238" s="257">
        <f>rozpočet!P107</f>
        <v>72062</v>
      </c>
    </row>
    <row r="239" spans="1:6" x14ac:dyDescent="0.3">
      <c r="A239" s="20"/>
    </row>
    <row r="240" spans="1:6" x14ac:dyDescent="0.3">
      <c r="A240" s="306" t="s">
        <v>8</v>
      </c>
      <c r="B240" s="306"/>
      <c r="C240" s="306"/>
      <c r="D240" s="306"/>
      <c r="E240" s="306"/>
      <c r="F240" s="306"/>
    </row>
    <row r="241" spans="1:6" ht="47.25" customHeight="1" x14ac:dyDescent="0.3">
      <c r="A241" s="235" t="s">
        <v>9</v>
      </c>
      <c r="B241" s="307" t="s">
        <v>479</v>
      </c>
      <c r="C241" s="307"/>
      <c r="D241" s="307"/>
      <c r="E241" s="307"/>
      <c r="F241" s="307"/>
    </row>
    <row r="242" spans="1:6" ht="28.8" x14ac:dyDescent="0.3">
      <c r="A242" s="36" t="s">
        <v>11</v>
      </c>
      <c r="B242" s="305" t="s">
        <v>480</v>
      </c>
      <c r="C242" s="305"/>
      <c r="D242" s="305"/>
      <c r="E242" s="305"/>
      <c r="F242" s="305"/>
    </row>
    <row r="243" spans="1:6" x14ac:dyDescent="0.3">
      <c r="A243" s="234" t="s">
        <v>13</v>
      </c>
      <c r="B243" s="38" t="s">
        <v>14</v>
      </c>
      <c r="C243" s="38" t="s">
        <v>15</v>
      </c>
      <c r="D243" s="38" t="s">
        <v>16</v>
      </c>
      <c r="E243" s="38" t="s">
        <v>17</v>
      </c>
      <c r="F243" s="38" t="s">
        <v>18</v>
      </c>
    </row>
    <row r="244" spans="1:6" x14ac:dyDescent="0.3">
      <c r="A244" s="234" t="s">
        <v>19</v>
      </c>
      <c r="B244" s="38">
        <v>150</v>
      </c>
      <c r="C244" s="38">
        <v>150</v>
      </c>
      <c r="D244" s="38">
        <v>120</v>
      </c>
      <c r="E244" s="38">
        <v>100</v>
      </c>
      <c r="F244" s="38">
        <v>100</v>
      </c>
    </row>
    <row r="245" spans="1:6" x14ac:dyDescent="0.3">
      <c r="A245" s="234" t="s">
        <v>20</v>
      </c>
      <c r="B245" s="38">
        <v>188</v>
      </c>
      <c r="C245" s="38"/>
      <c r="D245" s="38"/>
      <c r="E245" s="38"/>
      <c r="F245" s="38"/>
    </row>
    <row r="246" spans="1:6" x14ac:dyDescent="0.3">
      <c r="A246" s="20"/>
    </row>
    <row r="247" spans="1:6" x14ac:dyDescent="0.3">
      <c r="A247" s="20"/>
    </row>
    <row r="248" spans="1:6" x14ac:dyDescent="0.3">
      <c r="A248" s="20" t="s">
        <v>2</v>
      </c>
    </row>
    <row r="249" spans="1:6" ht="179.25" customHeight="1" x14ac:dyDescent="0.3">
      <c r="A249" s="308" t="s">
        <v>481</v>
      </c>
      <c r="B249" s="308"/>
      <c r="C249" s="308"/>
      <c r="D249" s="308"/>
      <c r="E249" s="308"/>
      <c r="F249" s="308"/>
    </row>
    <row r="250" spans="1:6" x14ac:dyDescent="0.3">
      <c r="A250" s="20"/>
    </row>
  </sheetData>
  <mergeCells count="52">
    <mergeCell ref="A9:F9"/>
    <mergeCell ref="A55:F55"/>
    <mergeCell ref="A101:F101"/>
    <mergeCell ref="A249:F249"/>
    <mergeCell ref="A198:F198"/>
    <mergeCell ref="A207:F207"/>
    <mergeCell ref="B208:F208"/>
    <mergeCell ref="B209:F209"/>
    <mergeCell ref="A215:F215"/>
    <mergeCell ref="A232:F232"/>
    <mergeCell ref="B241:F241"/>
    <mergeCell ref="B242:F242"/>
    <mergeCell ref="A26:F26"/>
    <mergeCell ref="A77:F77"/>
    <mergeCell ref="A119:F119"/>
    <mergeCell ref="A128:F128"/>
    <mergeCell ref="B129:F129"/>
    <mergeCell ref="B130:F130"/>
    <mergeCell ref="A137:F137"/>
    <mergeCell ref="A154:F154"/>
    <mergeCell ref="B190:F190"/>
    <mergeCell ref="B147:F147"/>
    <mergeCell ref="B148:F148"/>
    <mergeCell ref="A171:F171"/>
    <mergeCell ref="B172:F172"/>
    <mergeCell ref="B173:F173"/>
    <mergeCell ref="A189:F189"/>
    <mergeCell ref="A180:F180"/>
    <mergeCell ref="A146:F146"/>
    <mergeCell ref="B191:F191"/>
    <mergeCell ref="A224:F224"/>
    <mergeCell ref="B225:F225"/>
    <mergeCell ref="B226:F226"/>
    <mergeCell ref="A240:F240"/>
    <mergeCell ref="A214:F214"/>
    <mergeCell ref="B93:F93"/>
    <mergeCell ref="B94:F94"/>
    <mergeCell ref="A110:F110"/>
    <mergeCell ref="B111:F111"/>
    <mergeCell ref="B112:F112"/>
    <mergeCell ref="A92:F92"/>
    <mergeCell ref="B45:F45"/>
    <mergeCell ref="A17:F17"/>
    <mergeCell ref="B18:F18"/>
    <mergeCell ref="B19:F19"/>
    <mergeCell ref="A43:F43"/>
    <mergeCell ref="B44:F44"/>
    <mergeCell ref="B49:F49"/>
    <mergeCell ref="A64:F64"/>
    <mergeCell ref="B65:F65"/>
    <mergeCell ref="B66:F66"/>
    <mergeCell ref="B70:F70"/>
  </mergeCells>
  <pageMargins left="0.70866141732283472" right="0.3149606299212598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8"/>
  <sheetViews>
    <sheetView tabSelected="1" workbookViewId="0">
      <selection activeCell="C3" sqref="C3:K107"/>
    </sheetView>
  </sheetViews>
  <sheetFormatPr defaultRowHeight="14.4" x14ac:dyDescent="0.3"/>
  <cols>
    <col min="2" max="2" width="50.88671875" customWidth="1"/>
    <col min="3" max="3" width="10.5546875" customWidth="1"/>
    <col min="5" max="5" width="11.33203125" customWidth="1"/>
    <col min="6" max="12" width="11.6640625" customWidth="1"/>
    <col min="13" max="13" width="11" customWidth="1"/>
    <col min="14" max="16" width="11.33203125" customWidth="1"/>
  </cols>
  <sheetData>
    <row r="1" spans="1:19" ht="15" thickBot="1" x14ac:dyDescent="0.35">
      <c r="A1" s="269" t="s">
        <v>210</v>
      </c>
      <c r="B1" s="270"/>
      <c r="C1" s="286" t="s">
        <v>585</v>
      </c>
      <c r="D1" s="286"/>
      <c r="E1" s="286"/>
      <c r="F1" s="286" t="s">
        <v>587</v>
      </c>
      <c r="G1" s="286"/>
      <c r="H1" s="286"/>
      <c r="I1" s="286" t="s">
        <v>591</v>
      </c>
      <c r="J1" s="286"/>
      <c r="K1" s="286"/>
      <c r="L1" s="287" t="s">
        <v>589</v>
      </c>
      <c r="M1" s="282" t="s">
        <v>588</v>
      </c>
      <c r="N1" s="282" t="s">
        <v>586</v>
      </c>
      <c r="O1" s="282" t="s">
        <v>586</v>
      </c>
      <c r="P1" s="282" t="s">
        <v>590</v>
      </c>
    </row>
    <row r="2" spans="1:19" ht="23.4" thickBot="1" x14ac:dyDescent="0.35">
      <c r="A2" s="284"/>
      <c r="B2" s="285"/>
      <c r="C2" s="142" t="s">
        <v>492</v>
      </c>
      <c r="D2" s="65" t="s">
        <v>493</v>
      </c>
      <c r="E2" s="143" t="s">
        <v>494</v>
      </c>
      <c r="F2" s="142" t="s">
        <v>492</v>
      </c>
      <c r="G2" s="65" t="s">
        <v>493</v>
      </c>
      <c r="H2" s="143" t="s">
        <v>494</v>
      </c>
      <c r="I2" s="142" t="s">
        <v>492</v>
      </c>
      <c r="J2" s="65" t="s">
        <v>493</v>
      </c>
      <c r="K2" s="143" t="s">
        <v>494</v>
      </c>
      <c r="L2" s="288"/>
      <c r="M2" s="283"/>
      <c r="N2" s="283"/>
      <c r="O2" s="283"/>
      <c r="P2" s="283"/>
    </row>
    <row r="3" spans="1:19" ht="15" thickBot="1" x14ac:dyDescent="0.35">
      <c r="A3" s="66"/>
      <c r="B3" s="67" t="s">
        <v>220</v>
      </c>
      <c r="C3" s="144">
        <v>15153961</v>
      </c>
      <c r="D3" s="145">
        <v>12142760</v>
      </c>
      <c r="E3" s="146">
        <v>27296721</v>
      </c>
      <c r="F3" s="144">
        <v>15443056</v>
      </c>
      <c r="G3" s="145">
        <v>0</v>
      </c>
      <c r="H3" s="146">
        <v>15443056</v>
      </c>
      <c r="I3" s="144">
        <v>15596590</v>
      </c>
      <c r="J3" s="145">
        <v>0</v>
      </c>
      <c r="K3" s="146">
        <v>15596590</v>
      </c>
      <c r="L3" s="268">
        <v>20319330.329999998</v>
      </c>
      <c r="M3" s="263">
        <v>22444343</v>
      </c>
      <c r="N3" s="191">
        <f>E3</f>
        <v>27296721</v>
      </c>
      <c r="O3" s="191">
        <f>H3</f>
        <v>15443056</v>
      </c>
      <c r="P3" s="264">
        <f>K3</f>
        <v>15596590</v>
      </c>
    </row>
    <row r="4" spans="1:19" ht="15" thickBot="1" x14ac:dyDescent="0.35">
      <c r="A4" s="70">
        <v>1</v>
      </c>
      <c r="B4" s="71" t="s">
        <v>221</v>
      </c>
      <c r="C4" s="72">
        <v>897337</v>
      </c>
      <c r="D4" s="73">
        <v>50000</v>
      </c>
      <c r="E4" s="147">
        <v>947337</v>
      </c>
      <c r="F4" s="72">
        <v>897337</v>
      </c>
      <c r="G4" s="73">
        <v>0</v>
      </c>
      <c r="H4" s="147">
        <v>897337</v>
      </c>
      <c r="I4" s="72">
        <v>897337</v>
      </c>
      <c r="J4" s="73">
        <v>0</v>
      </c>
      <c r="K4" s="147">
        <v>897337</v>
      </c>
      <c r="L4" s="119">
        <v>945572.11</v>
      </c>
      <c r="M4" s="147">
        <v>1002837</v>
      </c>
      <c r="N4" s="188">
        <f t="shared" ref="N4:N67" si="0">E4</f>
        <v>947337</v>
      </c>
      <c r="O4" s="188">
        <f t="shared" ref="O4:O67" si="1">H4</f>
        <v>897337</v>
      </c>
      <c r="P4" s="189">
        <f t="shared" ref="P4:P67" si="2">K4</f>
        <v>897337</v>
      </c>
    </row>
    <row r="5" spans="1:19" x14ac:dyDescent="0.3">
      <c r="A5" s="276"/>
      <c r="B5" s="77" t="s">
        <v>222</v>
      </c>
      <c r="C5" s="78">
        <v>238760</v>
      </c>
      <c r="D5" s="79">
        <v>0</v>
      </c>
      <c r="E5" s="148">
        <v>238760</v>
      </c>
      <c r="F5" s="78">
        <v>238760</v>
      </c>
      <c r="G5" s="79">
        <v>0</v>
      </c>
      <c r="H5" s="148">
        <v>238760</v>
      </c>
      <c r="I5" s="78">
        <v>238760</v>
      </c>
      <c r="J5" s="79">
        <v>0</v>
      </c>
      <c r="K5" s="148">
        <v>238760</v>
      </c>
      <c r="L5" s="79">
        <v>265784.63</v>
      </c>
      <c r="M5" s="148">
        <v>238760</v>
      </c>
      <c r="N5" s="184">
        <f>E5</f>
        <v>238760</v>
      </c>
      <c r="O5" s="184">
        <f t="shared" si="1"/>
        <v>238760</v>
      </c>
      <c r="P5" s="184">
        <f t="shared" si="2"/>
        <v>238760</v>
      </c>
    </row>
    <row r="6" spans="1:19" x14ac:dyDescent="0.3">
      <c r="A6" s="277"/>
      <c r="B6" s="82" t="s">
        <v>223</v>
      </c>
      <c r="C6" s="83">
        <v>53341</v>
      </c>
      <c r="D6" s="84">
        <v>50000</v>
      </c>
      <c r="E6" s="149">
        <v>103341</v>
      </c>
      <c r="F6" s="83">
        <v>53341</v>
      </c>
      <c r="G6" s="84">
        <v>0</v>
      </c>
      <c r="H6" s="149">
        <v>53341</v>
      </c>
      <c r="I6" s="83">
        <v>53341</v>
      </c>
      <c r="J6" s="84">
        <v>0</v>
      </c>
      <c r="K6" s="149">
        <v>53341</v>
      </c>
      <c r="L6" s="84">
        <v>382010.17</v>
      </c>
      <c r="M6" s="149">
        <v>359841</v>
      </c>
      <c r="N6" s="183">
        <f t="shared" si="0"/>
        <v>103341</v>
      </c>
      <c r="O6" s="183">
        <f t="shared" si="1"/>
        <v>53341</v>
      </c>
      <c r="P6" s="183">
        <f t="shared" si="2"/>
        <v>53341</v>
      </c>
    </row>
    <row r="7" spans="1:19" x14ac:dyDescent="0.3">
      <c r="A7" s="277"/>
      <c r="B7" s="82" t="s">
        <v>224</v>
      </c>
      <c r="C7" s="83">
        <v>563845</v>
      </c>
      <c r="D7" s="84">
        <v>0</v>
      </c>
      <c r="E7" s="149">
        <v>563845</v>
      </c>
      <c r="F7" s="83">
        <v>563845</v>
      </c>
      <c r="G7" s="84">
        <v>0</v>
      </c>
      <c r="H7" s="149">
        <v>563845</v>
      </c>
      <c r="I7" s="83">
        <v>563845</v>
      </c>
      <c r="J7" s="84">
        <v>0</v>
      </c>
      <c r="K7" s="149">
        <v>563845</v>
      </c>
      <c r="L7" s="84">
        <v>252884.48000000001</v>
      </c>
      <c r="M7" s="149">
        <v>362845</v>
      </c>
      <c r="N7" s="183">
        <f t="shared" si="0"/>
        <v>563845</v>
      </c>
      <c r="O7" s="183">
        <f t="shared" si="1"/>
        <v>563845</v>
      </c>
      <c r="P7" s="183">
        <f t="shared" si="2"/>
        <v>563845</v>
      </c>
    </row>
    <row r="8" spans="1:19" ht="15" thickBot="1" x14ac:dyDescent="0.35">
      <c r="A8" s="278"/>
      <c r="B8" s="82" t="s">
        <v>225</v>
      </c>
      <c r="C8" s="83">
        <v>41391</v>
      </c>
      <c r="D8" s="84">
        <v>0</v>
      </c>
      <c r="E8" s="149">
        <v>41391</v>
      </c>
      <c r="F8" s="83">
        <v>41391</v>
      </c>
      <c r="G8" s="84">
        <v>0</v>
      </c>
      <c r="H8" s="149">
        <v>41391</v>
      </c>
      <c r="I8" s="83">
        <v>41391</v>
      </c>
      <c r="J8" s="84">
        <v>0</v>
      </c>
      <c r="K8" s="149">
        <v>41391</v>
      </c>
      <c r="L8" s="84">
        <v>44892.83</v>
      </c>
      <c r="M8" s="149">
        <v>41391</v>
      </c>
      <c r="N8" s="185">
        <f t="shared" si="0"/>
        <v>41391</v>
      </c>
      <c r="O8" s="185">
        <f t="shared" si="1"/>
        <v>41391</v>
      </c>
      <c r="P8" s="185">
        <f t="shared" si="2"/>
        <v>41391</v>
      </c>
    </row>
    <row r="9" spans="1:19" ht="15" thickBot="1" x14ac:dyDescent="0.35">
      <c r="A9" s="70">
        <f>A4+1</f>
        <v>2</v>
      </c>
      <c r="B9" s="71" t="s">
        <v>226</v>
      </c>
      <c r="C9" s="72">
        <v>79453</v>
      </c>
      <c r="D9" s="73">
        <v>0</v>
      </c>
      <c r="E9" s="147">
        <v>79453</v>
      </c>
      <c r="F9" s="72">
        <v>66453</v>
      </c>
      <c r="G9" s="73">
        <v>0</v>
      </c>
      <c r="H9" s="147">
        <v>66453</v>
      </c>
      <c r="I9" s="72">
        <v>66453</v>
      </c>
      <c r="J9" s="73">
        <v>0</v>
      </c>
      <c r="K9" s="147">
        <v>66453</v>
      </c>
      <c r="L9" s="73">
        <v>174066.85000000003</v>
      </c>
      <c r="M9" s="147">
        <v>57700</v>
      </c>
      <c r="N9" s="186">
        <f t="shared" si="0"/>
        <v>79453</v>
      </c>
      <c r="O9" s="186">
        <f t="shared" si="1"/>
        <v>66453</v>
      </c>
      <c r="P9" s="187">
        <f t="shared" si="2"/>
        <v>66453</v>
      </c>
      <c r="S9" s="222"/>
    </row>
    <row r="10" spans="1:19" x14ac:dyDescent="0.3">
      <c r="A10" s="276"/>
      <c r="B10" s="101" t="s">
        <v>227</v>
      </c>
      <c r="C10" s="150">
        <v>15000</v>
      </c>
      <c r="D10" s="151">
        <v>0</v>
      </c>
      <c r="E10" s="152">
        <v>15000</v>
      </c>
      <c r="F10" s="150">
        <v>15000</v>
      </c>
      <c r="G10" s="151">
        <v>0</v>
      </c>
      <c r="H10" s="152">
        <v>15000</v>
      </c>
      <c r="I10" s="150">
        <v>15000</v>
      </c>
      <c r="J10" s="151">
        <v>0</v>
      </c>
      <c r="K10" s="152">
        <v>15000</v>
      </c>
      <c r="L10" s="266">
        <v>83772.710000000006</v>
      </c>
      <c r="M10" s="152">
        <v>560</v>
      </c>
      <c r="N10" s="184">
        <f t="shared" si="0"/>
        <v>15000</v>
      </c>
      <c r="O10" s="184">
        <f t="shared" si="1"/>
        <v>15000</v>
      </c>
      <c r="P10" s="184">
        <f t="shared" si="2"/>
        <v>15000</v>
      </c>
    </row>
    <row r="11" spans="1:19" x14ac:dyDescent="0.3">
      <c r="A11" s="277"/>
      <c r="B11" s="77" t="s">
        <v>495</v>
      </c>
      <c r="C11" s="78">
        <v>0</v>
      </c>
      <c r="D11" s="79">
        <v>0</v>
      </c>
      <c r="E11" s="148">
        <v>0</v>
      </c>
      <c r="F11" s="78">
        <v>0</v>
      </c>
      <c r="G11" s="79">
        <v>0</v>
      </c>
      <c r="H11" s="148">
        <v>0</v>
      </c>
      <c r="I11" s="78">
        <v>0</v>
      </c>
      <c r="J11" s="79">
        <v>0</v>
      </c>
      <c r="K11" s="148">
        <v>0</v>
      </c>
      <c r="L11" s="79">
        <v>29605.63</v>
      </c>
      <c r="M11" s="148">
        <v>0</v>
      </c>
      <c r="N11" s="183">
        <f t="shared" si="0"/>
        <v>0</v>
      </c>
      <c r="O11" s="183">
        <f t="shared" si="1"/>
        <v>0</v>
      </c>
      <c r="P11" s="183">
        <f t="shared" si="2"/>
        <v>0</v>
      </c>
    </row>
    <row r="12" spans="1:19" x14ac:dyDescent="0.3">
      <c r="A12" s="277"/>
      <c r="B12" s="82" t="s">
        <v>496</v>
      </c>
      <c r="C12" s="83">
        <v>0</v>
      </c>
      <c r="D12" s="84">
        <v>0</v>
      </c>
      <c r="E12" s="149">
        <v>0</v>
      </c>
      <c r="F12" s="83">
        <v>0</v>
      </c>
      <c r="G12" s="84">
        <v>0</v>
      </c>
      <c r="H12" s="149">
        <v>0</v>
      </c>
      <c r="I12" s="83">
        <v>0</v>
      </c>
      <c r="J12" s="84">
        <v>0</v>
      </c>
      <c r="K12" s="149">
        <v>0</v>
      </c>
      <c r="L12" s="84">
        <v>41726.5</v>
      </c>
      <c r="M12" s="149">
        <v>0</v>
      </c>
      <c r="N12" s="183">
        <f t="shared" si="0"/>
        <v>0</v>
      </c>
      <c r="O12" s="183">
        <f t="shared" si="1"/>
        <v>0</v>
      </c>
      <c r="P12" s="183">
        <f t="shared" si="2"/>
        <v>0</v>
      </c>
    </row>
    <row r="13" spans="1:19" ht="15" thickBot="1" x14ac:dyDescent="0.35">
      <c r="A13" s="278"/>
      <c r="B13" s="82" t="s">
        <v>497</v>
      </c>
      <c r="C13" s="83">
        <v>64453</v>
      </c>
      <c r="D13" s="84">
        <v>0</v>
      </c>
      <c r="E13" s="149">
        <v>64453</v>
      </c>
      <c r="F13" s="83">
        <v>51453</v>
      </c>
      <c r="G13" s="84">
        <v>0</v>
      </c>
      <c r="H13" s="149">
        <v>51453</v>
      </c>
      <c r="I13" s="83">
        <v>51453</v>
      </c>
      <c r="J13" s="84">
        <v>0</v>
      </c>
      <c r="K13" s="149">
        <v>51453</v>
      </c>
      <c r="L13" s="84">
        <v>18962.009999999998</v>
      </c>
      <c r="M13" s="149">
        <v>57140</v>
      </c>
      <c r="N13" s="185">
        <f t="shared" si="0"/>
        <v>64453</v>
      </c>
      <c r="O13" s="185">
        <f t="shared" si="1"/>
        <v>51453</v>
      </c>
      <c r="P13" s="185">
        <f t="shared" si="2"/>
        <v>51453</v>
      </c>
    </row>
    <row r="14" spans="1:19" ht="15" thickBot="1" x14ac:dyDescent="0.35">
      <c r="A14" s="70">
        <f>A9+1</f>
        <v>3</v>
      </c>
      <c r="B14" s="71" t="s">
        <v>228</v>
      </c>
      <c r="C14" s="72">
        <v>1523902</v>
      </c>
      <c r="D14" s="73">
        <v>35875</v>
      </c>
      <c r="E14" s="147">
        <v>1559777</v>
      </c>
      <c r="F14" s="72">
        <v>1740405</v>
      </c>
      <c r="G14" s="73">
        <v>0</v>
      </c>
      <c r="H14" s="147">
        <v>1740405</v>
      </c>
      <c r="I14" s="72">
        <v>1740405</v>
      </c>
      <c r="J14" s="73">
        <v>0</v>
      </c>
      <c r="K14" s="147">
        <v>1740405</v>
      </c>
      <c r="L14" s="73">
        <v>1993836.84</v>
      </c>
      <c r="M14" s="147">
        <v>2033784</v>
      </c>
      <c r="N14" s="186">
        <f t="shared" si="0"/>
        <v>1559777</v>
      </c>
      <c r="O14" s="186">
        <f t="shared" si="1"/>
        <v>1740405</v>
      </c>
      <c r="P14" s="187">
        <f t="shared" si="2"/>
        <v>1740405</v>
      </c>
    </row>
    <row r="15" spans="1:19" x14ac:dyDescent="0.3">
      <c r="A15" s="276"/>
      <c r="B15" s="77" t="s">
        <v>229</v>
      </c>
      <c r="C15" s="78">
        <v>71800</v>
      </c>
      <c r="D15" s="79">
        <v>0</v>
      </c>
      <c r="E15" s="148">
        <v>71800</v>
      </c>
      <c r="F15" s="78">
        <v>71800</v>
      </c>
      <c r="G15" s="79">
        <v>0</v>
      </c>
      <c r="H15" s="148">
        <v>71800</v>
      </c>
      <c r="I15" s="78">
        <v>71800</v>
      </c>
      <c r="J15" s="79">
        <v>0</v>
      </c>
      <c r="K15" s="148">
        <v>71800</v>
      </c>
      <c r="L15" s="79">
        <v>91611.34</v>
      </c>
      <c r="M15" s="148">
        <v>48188</v>
      </c>
      <c r="N15" s="184">
        <f t="shared" si="0"/>
        <v>71800</v>
      </c>
      <c r="O15" s="184">
        <f t="shared" si="1"/>
        <v>71800</v>
      </c>
      <c r="P15" s="184">
        <f t="shared" si="2"/>
        <v>71800</v>
      </c>
    </row>
    <row r="16" spans="1:19" x14ac:dyDescent="0.3">
      <c r="A16" s="277"/>
      <c r="B16" s="82" t="s">
        <v>230</v>
      </c>
      <c r="C16" s="83">
        <v>111225</v>
      </c>
      <c r="D16" s="84">
        <v>0</v>
      </c>
      <c r="E16" s="149">
        <v>111225</v>
      </c>
      <c r="F16" s="83">
        <v>111225</v>
      </c>
      <c r="G16" s="84">
        <v>0</v>
      </c>
      <c r="H16" s="149">
        <v>111225</v>
      </c>
      <c r="I16" s="83">
        <v>111225</v>
      </c>
      <c r="J16" s="84">
        <v>0</v>
      </c>
      <c r="K16" s="149">
        <v>111225</v>
      </c>
      <c r="L16" s="84">
        <v>147480.59999999998</v>
      </c>
      <c r="M16" s="149">
        <v>111225</v>
      </c>
      <c r="N16" s="183">
        <f t="shared" si="0"/>
        <v>111225</v>
      </c>
      <c r="O16" s="183">
        <f t="shared" si="1"/>
        <v>111225</v>
      </c>
      <c r="P16" s="183">
        <f t="shared" si="2"/>
        <v>111225</v>
      </c>
    </row>
    <row r="17" spans="1:16" x14ac:dyDescent="0.3">
      <c r="A17" s="277"/>
      <c r="B17" s="82" t="s">
        <v>231</v>
      </c>
      <c r="C17" s="83">
        <v>177017</v>
      </c>
      <c r="D17" s="84">
        <v>35875</v>
      </c>
      <c r="E17" s="149">
        <v>212892</v>
      </c>
      <c r="F17" s="83">
        <v>177017</v>
      </c>
      <c r="G17" s="84">
        <v>0</v>
      </c>
      <c r="H17" s="149">
        <v>177017</v>
      </c>
      <c r="I17" s="83">
        <v>177017</v>
      </c>
      <c r="J17" s="84">
        <v>0</v>
      </c>
      <c r="K17" s="149">
        <v>177017</v>
      </c>
      <c r="L17" s="84">
        <v>373192.27</v>
      </c>
      <c r="M17" s="149">
        <v>509581</v>
      </c>
      <c r="N17" s="183">
        <f t="shared" si="0"/>
        <v>212892</v>
      </c>
      <c r="O17" s="183">
        <f t="shared" si="1"/>
        <v>177017</v>
      </c>
      <c r="P17" s="183">
        <f t="shared" si="2"/>
        <v>177017</v>
      </c>
    </row>
    <row r="18" spans="1:16" x14ac:dyDescent="0.3">
      <c r="A18" s="277"/>
      <c r="B18" s="82" t="s">
        <v>232</v>
      </c>
      <c r="C18" s="83">
        <v>27000</v>
      </c>
      <c r="D18" s="84">
        <v>0</v>
      </c>
      <c r="E18" s="149">
        <v>27000</v>
      </c>
      <c r="F18" s="83">
        <v>27000</v>
      </c>
      <c r="G18" s="84">
        <v>0</v>
      </c>
      <c r="H18" s="149">
        <v>27000</v>
      </c>
      <c r="I18" s="83">
        <v>27000</v>
      </c>
      <c r="J18" s="84">
        <v>0</v>
      </c>
      <c r="K18" s="149">
        <v>27000</v>
      </c>
      <c r="L18" s="84">
        <v>21636</v>
      </c>
      <c r="M18" s="149">
        <v>27000</v>
      </c>
      <c r="N18" s="183">
        <f t="shared" si="0"/>
        <v>27000</v>
      </c>
      <c r="O18" s="183">
        <f t="shared" si="1"/>
        <v>27000</v>
      </c>
      <c r="P18" s="183">
        <f t="shared" si="2"/>
        <v>27000</v>
      </c>
    </row>
    <row r="19" spans="1:16" x14ac:dyDescent="0.3">
      <c r="A19" s="277"/>
      <c r="B19" s="82" t="s">
        <v>233</v>
      </c>
      <c r="C19" s="83">
        <v>69498</v>
      </c>
      <c r="D19" s="84">
        <v>0</v>
      </c>
      <c r="E19" s="149">
        <v>69498</v>
      </c>
      <c r="F19" s="83">
        <v>69498</v>
      </c>
      <c r="G19" s="84">
        <v>0</v>
      </c>
      <c r="H19" s="149">
        <v>69498</v>
      </c>
      <c r="I19" s="83">
        <v>69498</v>
      </c>
      <c r="J19" s="84">
        <v>0</v>
      </c>
      <c r="K19" s="149">
        <v>69498</v>
      </c>
      <c r="L19" s="84">
        <v>64778.18</v>
      </c>
      <c r="M19" s="149">
        <v>69498</v>
      </c>
      <c r="N19" s="183">
        <f t="shared" si="0"/>
        <v>69498</v>
      </c>
      <c r="O19" s="183">
        <f t="shared" si="1"/>
        <v>69498</v>
      </c>
      <c r="P19" s="183">
        <f t="shared" si="2"/>
        <v>69498</v>
      </c>
    </row>
    <row r="20" spans="1:16" ht="15" thickBot="1" x14ac:dyDescent="0.35">
      <c r="A20" s="278"/>
      <c r="B20" s="82" t="s">
        <v>234</v>
      </c>
      <c r="C20" s="83">
        <v>1067362</v>
      </c>
      <c r="D20" s="84">
        <v>0</v>
      </c>
      <c r="E20" s="149">
        <v>1067362</v>
      </c>
      <c r="F20" s="83">
        <v>1283865</v>
      </c>
      <c r="G20" s="84">
        <v>0</v>
      </c>
      <c r="H20" s="149">
        <v>1283865</v>
      </c>
      <c r="I20" s="83">
        <v>1283865</v>
      </c>
      <c r="J20" s="84">
        <v>0</v>
      </c>
      <c r="K20" s="149">
        <v>1283865</v>
      </c>
      <c r="L20" s="84">
        <v>1295138.4500000002</v>
      </c>
      <c r="M20" s="149">
        <v>1268292</v>
      </c>
      <c r="N20" s="185">
        <f t="shared" si="0"/>
        <v>1067362</v>
      </c>
      <c r="O20" s="185">
        <f t="shared" si="1"/>
        <v>1283865</v>
      </c>
      <c r="P20" s="185">
        <f t="shared" si="2"/>
        <v>1283865</v>
      </c>
    </row>
    <row r="21" spans="1:16" ht="15" thickBot="1" x14ac:dyDescent="0.35">
      <c r="A21" s="70">
        <f>A14+1</f>
        <v>4</v>
      </c>
      <c r="B21" s="71" t="s">
        <v>235</v>
      </c>
      <c r="C21" s="72">
        <v>330436</v>
      </c>
      <c r="D21" s="73">
        <v>0</v>
      </c>
      <c r="E21" s="147">
        <v>330436</v>
      </c>
      <c r="F21" s="72">
        <v>293777</v>
      </c>
      <c r="G21" s="73"/>
      <c r="H21" s="147">
        <v>293777</v>
      </c>
      <c r="I21" s="72">
        <v>297311</v>
      </c>
      <c r="J21" s="73"/>
      <c r="K21" s="147">
        <v>297311</v>
      </c>
      <c r="L21" s="73">
        <v>448974.14</v>
      </c>
      <c r="M21" s="147">
        <v>407911</v>
      </c>
      <c r="N21" s="186">
        <f t="shared" si="0"/>
        <v>330436</v>
      </c>
      <c r="O21" s="186">
        <f t="shared" si="1"/>
        <v>293777</v>
      </c>
      <c r="P21" s="187">
        <f t="shared" si="2"/>
        <v>297311</v>
      </c>
    </row>
    <row r="22" spans="1:16" x14ac:dyDescent="0.3">
      <c r="A22" s="276"/>
      <c r="B22" s="77" t="s">
        <v>236</v>
      </c>
      <c r="C22" s="153">
        <v>73684</v>
      </c>
      <c r="D22" s="154">
        <v>0</v>
      </c>
      <c r="E22" s="155">
        <v>73684</v>
      </c>
      <c r="F22" s="153">
        <v>73684</v>
      </c>
      <c r="G22" s="154"/>
      <c r="H22" s="155">
        <v>73684</v>
      </c>
      <c r="I22" s="153">
        <v>73684</v>
      </c>
      <c r="J22" s="154"/>
      <c r="K22" s="155">
        <v>73684</v>
      </c>
      <c r="L22" s="154">
        <v>67358.28</v>
      </c>
      <c r="M22" s="155">
        <v>78454</v>
      </c>
      <c r="N22" s="184">
        <f t="shared" si="0"/>
        <v>73684</v>
      </c>
      <c r="O22" s="184">
        <f t="shared" si="1"/>
        <v>73684</v>
      </c>
      <c r="P22" s="184">
        <f t="shared" si="2"/>
        <v>73684</v>
      </c>
    </row>
    <row r="23" spans="1:16" x14ac:dyDescent="0.3">
      <c r="A23" s="277"/>
      <c r="B23" s="90" t="s">
        <v>237</v>
      </c>
      <c r="C23" s="83">
        <v>22897</v>
      </c>
      <c r="D23" s="84">
        <v>0</v>
      </c>
      <c r="E23" s="149">
        <v>22897</v>
      </c>
      <c r="F23" s="83">
        <v>22897</v>
      </c>
      <c r="G23" s="84"/>
      <c r="H23" s="149">
        <v>22897</v>
      </c>
      <c r="I23" s="83">
        <v>22897</v>
      </c>
      <c r="J23" s="84"/>
      <c r="K23" s="149">
        <v>22897</v>
      </c>
      <c r="L23" s="84">
        <v>22481.759999999998</v>
      </c>
      <c r="M23" s="149">
        <v>28297</v>
      </c>
      <c r="N23" s="183">
        <f t="shared" si="0"/>
        <v>22897</v>
      </c>
      <c r="O23" s="183">
        <f t="shared" si="1"/>
        <v>22897</v>
      </c>
      <c r="P23" s="183">
        <f t="shared" si="2"/>
        <v>22897</v>
      </c>
    </row>
    <row r="24" spans="1:16" x14ac:dyDescent="0.3">
      <c r="A24" s="277"/>
      <c r="B24" s="90" t="s">
        <v>238</v>
      </c>
      <c r="C24" s="83">
        <v>50787</v>
      </c>
      <c r="D24" s="84">
        <v>0</v>
      </c>
      <c r="E24" s="149">
        <v>50787</v>
      </c>
      <c r="F24" s="83">
        <v>50787</v>
      </c>
      <c r="G24" s="84"/>
      <c r="H24" s="149">
        <v>50787</v>
      </c>
      <c r="I24" s="83">
        <v>50787</v>
      </c>
      <c r="J24" s="84"/>
      <c r="K24" s="149">
        <v>50787</v>
      </c>
      <c r="L24" s="84">
        <v>44876.52</v>
      </c>
      <c r="M24" s="149">
        <v>50157</v>
      </c>
      <c r="N24" s="183">
        <f t="shared" si="0"/>
        <v>50787</v>
      </c>
      <c r="O24" s="183">
        <f t="shared" si="1"/>
        <v>50787</v>
      </c>
      <c r="P24" s="183">
        <f t="shared" si="2"/>
        <v>50787</v>
      </c>
    </row>
    <row r="25" spans="1:16" x14ac:dyDescent="0.3">
      <c r="A25" s="277"/>
      <c r="B25" s="82" t="s">
        <v>239</v>
      </c>
      <c r="C25" s="92">
        <v>9800</v>
      </c>
      <c r="D25" s="93">
        <v>0</v>
      </c>
      <c r="E25" s="156">
        <v>9800</v>
      </c>
      <c r="F25" s="92">
        <v>9800</v>
      </c>
      <c r="G25" s="93"/>
      <c r="H25" s="156">
        <v>9800</v>
      </c>
      <c r="I25" s="92">
        <v>9800</v>
      </c>
      <c r="J25" s="93"/>
      <c r="K25" s="156">
        <v>9800</v>
      </c>
      <c r="L25" s="93">
        <v>4247.03</v>
      </c>
      <c r="M25" s="156">
        <v>9800</v>
      </c>
      <c r="N25" s="183">
        <f t="shared" si="0"/>
        <v>9800</v>
      </c>
      <c r="O25" s="183">
        <f t="shared" si="1"/>
        <v>9800</v>
      </c>
      <c r="P25" s="183">
        <f t="shared" si="2"/>
        <v>9800</v>
      </c>
    </row>
    <row r="26" spans="1:16" x14ac:dyDescent="0.3">
      <c r="A26" s="277"/>
      <c r="B26" s="82" t="s">
        <v>240</v>
      </c>
      <c r="C26" s="92">
        <v>67261</v>
      </c>
      <c r="D26" s="93">
        <v>0</v>
      </c>
      <c r="E26" s="156">
        <v>67261</v>
      </c>
      <c r="F26" s="92">
        <v>67261</v>
      </c>
      <c r="G26" s="93"/>
      <c r="H26" s="156">
        <v>67261</v>
      </c>
      <c r="I26" s="92">
        <v>67261</v>
      </c>
      <c r="J26" s="93"/>
      <c r="K26" s="156">
        <v>67261</v>
      </c>
      <c r="L26" s="93">
        <v>59886.53</v>
      </c>
      <c r="M26" s="156">
        <v>67261</v>
      </c>
      <c r="N26" s="183">
        <f t="shared" si="0"/>
        <v>67261</v>
      </c>
      <c r="O26" s="183">
        <f t="shared" si="1"/>
        <v>67261</v>
      </c>
      <c r="P26" s="183">
        <f t="shared" si="2"/>
        <v>67261</v>
      </c>
    </row>
    <row r="27" spans="1:16" x14ac:dyDescent="0.3">
      <c r="A27" s="277"/>
      <c r="B27" s="90" t="s">
        <v>241</v>
      </c>
      <c r="C27" s="83">
        <v>12000</v>
      </c>
      <c r="D27" s="84">
        <v>0</v>
      </c>
      <c r="E27" s="149">
        <v>12000</v>
      </c>
      <c r="F27" s="83">
        <v>12000</v>
      </c>
      <c r="G27" s="84"/>
      <c r="H27" s="149">
        <v>12000</v>
      </c>
      <c r="I27" s="83">
        <v>12000</v>
      </c>
      <c r="J27" s="84"/>
      <c r="K27" s="149">
        <v>12000</v>
      </c>
      <c r="L27" s="84">
        <v>14028</v>
      </c>
      <c r="M27" s="149">
        <v>12000</v>
      </c>
      <c r="N27" s="183">
        <f t="shared" si="0"/>
        <v>12000</v>
      </c>
      <c r="O27" s="183">
        <f t="shared" si="1"/>
        <v>12000</v>
      </c>
      <c r="P27" s="183">
        <f t="shared" si="2"/>
        <v>12000</v>
      </c>
    </row>
    <row r="28" spans="1:16" x14ac:dyDescent="0.3">
      <c r="A28" s="277"/>
      <c r="B28" s="90" t="s">
        <v>242</v>
      </c>
      <c r="C28" s="83">
        <v>49261</v>
      </c>
      <c r="D28" s="84">
        <v>0</v>
      </c>
      <c r="E28" s="149">
        <v>49261</v>
      </c>
      <c r="F28" s="83">
        <v>49261</v>
      </c>
      <c r="G28" s="84"/>
      <c r="H28" s="149">
        <v>49261</v>
      </c>
      <c r="I28" s="83">
        <v>49261</v>
      </c>
      <c r="J28" s="84"/>
      <c r="K28" s="149">
        <v>49261</v>
      </c>
      <c r="L28" s="84">
        <v>45858.53</v>
      </c>
      <c r="M28" s="149">
        <v>49261</v>
      </c>
      <c r="N28" s="183">
        <f t="shared" si="0"/>
        <v>49261</v>
      </c>
      <c r="O28" s="183">
        <f t="shared" si="1"/>
        <v>49261</v>
      </c>
      <c r="P28" s="183">
        <f t="shared" si="2"/>
        <v>49261</v>
      </c>
    </row>
    <row r="29" spans="1:16" x14ac:dyDescent="0.3">
      <c r="A29" s="277"/>
      <c r="B29" s="90" t="s">
        <v>498</v>
      </c>
      <c r="C29" s="83">
        <v>6000</v>
      </c>
      <c r="D29" s="84">
        <v>0</v>
      </c>
      <c r="E29" s="149">
        <v>6000</v>
      </c>
      <c r="F29" s="83">
        <v>6000</v>
      </c>
      <c r="G29" s="84"/>
      <c r="H29" s="149">
        <v>6000</v>
      </c>
      <c r="I29" s="83">
        <v>6000</v>
      </c>
      <c r="J29" s="84"/>
      <c r="K29" s="149">
        <v>6000</v>
      </c>
      <c r="L29" s="84">
        <v>0</v>
      </c>
      <c r="M29" s="149">
        <v>6000</v>
      </c>
      <c r="N29" s="183">
        <f t="shared" si="0"/>
        <v>6000</v>
      </c>
      <c r="O29" s="183">
        <f t="shared" si="1"/>
        <v>6000</v>
      </c>
      <c r="P29" s="183">
        <f t="shared" si="2"/>
        <v>6000</v>
      </c>
    </row>
    <row r="30" spans="1:16" x14ac:dyDescent="0.3">
      <c r="A30" s="277"/>
      <c r="B30" s="82" t="s">
        <v>243</v>
      </c>
      <c r="C30" s="92">
        <v>95466</v>
      </c>
      <c r="D30" s="93">
        <v>0</v>
      </c>
      <c r="E30" s="156">
        <v>95466</v>
      </c>
      <c r="F30" s="92">
        <v>117807</v>
      </c>
      <c r="G30" s="93"/>
      <c r="H30" s="156">
        <v>117807</v>
      </c>
      <c r="I30" s="92">
        <v>121341</v>
      </c>
      <c r="J30" s="93"/>
      <c r="K30" s="156">
        <v>121341</v>
      </c>
      <c r="L30" s="93">
        <v>238012.91999999998</v>
      </c>
      <c r="M30" s="156">
        <v>168737</v>
      </c>
      <c r="N30" s="183">
        <f t="shared" si="0"/>
        <v>95466</v>
      </c>
      <c r="O30" s="183">
        <f t="shared" si="1"/>
        <v>117807</v>
      </c>
      <c r="P30" s="183">
        <f t="shared" si="2"/>
        <v>121341</v>
      </c>
    </row>
    <row r="31" spans="1:16" ht="15" thickBot="1" x14ac:dyDescent="0.35">
      <c r="A31" s="278"/>
      <c r="B31" s="82" t="s">
        <v>244</v>
      </c>
      <c r="C31" s="92">
        <v>84225</v>
      </c>
      <c r="D31" s="93">
        <v>0</v>
      </c>
      <c r="E31" s="156">
        <v>84225</v>
      </c>
      <c r="F31" s="92">
        <v>25225</v>
      </c>
      <c r="G31" s="93"/>
      <c r="H31" s="156">
        <v>25225</v>
      </c>
      <c r="I31" s="92">
        <v>25225</v>
      </c>
      <c r="J31" s="93"/>
      <c r="K31" s="156">
        <v>25225</v>
      </c>
      <c r="L31" s="93">
        <v>79469.38</v>
      </c>
      <c r="M31" s="156">
        <v>83659</v>
      </c>
      <c r="N31" s="185">
        <f t="shared" si="0"/>
        <v>84225</v>
      </c>
      <c r="O31" s="185">
        <f t="shared" si="1"/>
        <v>25225</v>
      </c>
      <c r="P31" s="185">
        <f t="shared" si="2"/>
        <v>25225</v>
      </c>
    </row>
    <row r="32" spans="1:16" ht="15" thickBot="1" x14ac:dyDescent="0.35">
      <c r="A32" s="70">
        <f>A21+1</f>
        <v>5</v>
      </c>
      <c r="B32" s="71" t="s">
        <v>245</v>
      </c>
      <c r="C32" s="72">
        <v>434135</v>
      </c>
      <c r="D32" s="73">
        <v>0</v>
      </c>
      <c r="E32" s="147">
        <v>434135</v>
      </c>
      <c r="F32" s="72">
        <v>427135</v>
      </c>
      <c r="G32" s="73"/>
      <c r="H32" s="147">
        <v>427135</v>
      </c>
      <c r="I32" s="72">
        <v>427135</v>
      </c>
      <c r="J32" s="73"/>
      <c r="K32" s="147">
        <v>427135</v>
      </c>
      <c r="L32" s="73">
        <v>348405.38</v>
      </c>
      <c r="M32" s="147">
        <v>433135</v>
      </c>
      <c r="N32" s="186">
        <f t="shared" si="0"/>
        <v>434135</v>
      </c>
      <c r="O32" s="186">
        <f t="shared" si="1"/>
        <v>427135</v>
      </c>
      <c r="P32" s="187">
        <f t="shared" si="2"/>
        <v>427135</v>
      </c>
    </row>
    <row r="33" spans="1:16" x14ac:dyDescent="0.3">
      <c r="A33" s="276"/>
      <c r="B33" s="77" t="s">
        <v>246</v>
      </c>
      <c r="C33" s="78">
        <v>421203</v>
      </c>
      <c r="D33" s="79">
        <v>0</v>
      </c>
      <c r="E33" s="148">
        <v>421203</v>
      </c>
      <c r="F33" s="78">
        <v>414203</v>
      </c>
      <c r="G33" s="79"/>
      <c r="H33" s="148">
        <v>414203</v>
      </c>
      <c r="I33" s="78">
        <v>414203</v>
      </c>
      <c r="J33" s="79"/>
      <c r="K33" s="148">
        <v>414203</v>
      </c>
      <c r="L33" s="79">
        <v>335563.57</v>
      </c>
      <c r="M33" s="148">
        <v>420203</v>
      </c>
      <c r="N33" s="184">
        <f t="shared" si="0"/>
        <v>421203</v>
      </c>
      <c r="O33" s="184">
        <f t="shared" si="1"/>
        <v>414203</v>
      </c>
      <c r="P33" s="184">
        <f t="shared" si="2"/>
        <v>414203</v>
      </c>
    </row>
    <row r="34" spans="1:16" ht="15" thickBot="1" x14ac:dyDescent="0.35">
      <c r="A34" s="278"/>
      <c r="B34" s="82" t="s">
        <v>247</v>
      </c>
      <c r="C34" s="83">
        <v>12932</v>
      </c>
      <c r="D34" s="84">
        <v>0</v>
      </c>
      <c r="E34" s="149">
        <v>12932</v>
      </c>
      <c r="F34" s="83">
        <v>12932</v>
      </c>
      <c r="G34" s="84"/>
      <c r="H34" s="149">
        <v>12932</v>
      </c>
      <c r="I34" s="83">
        <v>12932</v>
      </c>
      <c r="J34" s="84"/>
      <c r="K34" s="149">
        <v>12932</v>
      </c>
      <c r="L34" s="84">
        <v>12841.81</v>
      </c>
      <c r="M34" s="149">
        <v>12932</v>
      </c>
      <c r="N34" s="185">
        <f t="shared" si="0"/>
        <v>12932</v>
      </c>
      <c r="O34" s="185">
        <f t="shared" si="1"/>
        <v>12932</v>
      </c>
      <c r="P34" s="185">
        <f t="shared" si="2"/>
        <v>12932</v>
      </c>
    </row>
    <row r="35" spans="1:16" ht="15" thickBot="1" x14ac:dyDescent="0.35">
      <c r="A35" s="70">
        <f>A32+1</f>
        <v>6</v>
      </c>
      <c r="B35" s="71" t="s">
        <v>248</v>
      </c>
      <c r="C35" s="72">
        <v>731261</v>
      </c>
      <c r="D35" s="73">
        <v>0</v>
      </c>
      <c r="E35" s="147">
        <v>731261</v>
      </c>
      <c r="F35" s="72">
        <v>760392</v>
      </c>
      <c r="G35" s="73"/>
      <c r="H35" s="147">
        <v>760392</v>
      </c>
      <c r="I35" s="72">
        <v>830392</v>
      </c>
      <c r="J35" s="73"/>
      <c r="K35" s="147">
        <v>830392</v>
      </c>
      <c r="L35" s="73">
        <v>757488.35000000009</v>
      </c>
      <c r="M35" s="147">
        <v>620052</v>
      </c>
      <c r="N35" s="186">
        <f t="shared" si="0"/>
        <v>731261</v>
      </c>
      <c r="O35" s="186">
        <f t="shared" si="1"/>
        <v>760392</v>
      </c>
      <c r="P35" s="187">
        <f t="shared" si="2"/>
        <v>830392</v>
      </c>
    </row>
    <row r="36" spans="1:16" x14ac:dyDescent="0.3">
      <c r="A36" s="279"/>
      <c r="B36" s="101" t="s">
        <v>499</v>
      </c>
      <c r="C36" s="107">
        <v>591604</v>
      </c>
      <c r="D36" s="95">
        <v>0</v>
      </c>
      <c r="E36" s="157">
        <v>591604</v>
      </c>
      <c r="F36" s="107">
        <v>622644</v>
      </c>
      <c r="G36" s="95"/>
      <c r="H36" s="157">
        <v>622644</v>
      </c>
      <c r="I36" s="107">
        <v>692644</v>
      </c>
      <c r="J36" s="95"/>
      <c r="K36" s="157">
        <v>692644</v>
      </c>
      <c r="L36" s="179">
        <v>649875.34000000008</v>
      </c>
      <c r="M36" s="157">
        <v>482304</v>
      </c>
      <c r="N36" s="184">
        <f t="shared" si="0"/>
        <v>591604</v>
      </c>
      <c r="O36" s="184">
        <f t="shared" si="1"/>
        <v>622644</v>
      </c>
      <c r="P36" s="184">
        <f t="shared" si="2"/>
        <v>692644</v>
      </c>
    </row>
    <row r="37" spans="1:16" x14ac:dyDescent="0.3">
      <c r="A37" s="280"/>
      <c r="B37" s="158" t="s">
        <v>279</v>
      </c>
      <c r="C37" s="159">
        <v>341640</v>
      </c>
      <c r="D37" s="160">
        <v>0</v>
      </c>
      <c r="E37" s="161">
        <v>341640</v>
      </c>
      <c r="F37" s="159">
        <v>295644</v>
      </c>
      <c r="G37" s="160"/>
      <c r="H37" s="161">
        <v>295644</v>
      </c>
      <c r="I37" s="159">
        <v>365644</v>
      </c>
      <c r="J37" s="160"/>
      <c r="K37" s="161">
        <v>365644</v>
      </c>
      <c r="L37" s="160">
        <v>283479.25</v>
      </c>
      <c r="M37" s="161">
        <v>288304</v>
      </c>
      <c r="N37" s="183">
        <f t="shared" si="0"/>
        <v>341640</v>
      </c>
      <c r="O37" s="183">
        <f t="shared" si="1"/>
        <v>295644</v>
      </c>
      <c r="P37" s="183">
        <f t="shared" si="2"/>
        <v>365644</v>
      </c>
    </row>
    <row r="38" spans="1:16" x14ac:dyDescent="0.3">
      <c r="A38" s="280"/>
      <c r="B38" s="158" t="s">
        <v>287</v>
      </c>
      <c r="C38" s="159">
        <v>249964</v>
      </c>
      <c r="D38" s="160">
        <v>0</v>
      </c>
      <c r="E38" s="161">
        <v>249964</v>
      </c>
      <c r="F38" s="159">
        <v>327000</v>
      </c>
      <c r="G38" s="160"/>
      <c r="H38" s="161">
        <v>327000</v>
      </c>
      <c r="I38" s="159">
        <v>327000</v>
      </c>
      <c r="J38" s="160"/>
      <c r="K38" s="161">
        <v>327000</v>
      </c>
      <c r="L38" s="160">
        <v>366396.09</v>
      </c>
      <c r="M38" s="161">
        <v>194000</v>
      </c>
      <c r="N38" s="183">
        <f t="shared" si="0"/>
        <v>249964</v>
      </c>
      <c r="O38" s="183">
        <f t="shared" si="1"/>
        <v>327000</v>
      </c>
      <c r="P38" s="183">
        <f t="shared" si="2"/>
        <v>327000</v>
      </c>
    </row>
    <row r="39" spans="1:16" x14ac:dyDescent="0.3">
      <c r="A39" s="280"/>
      <c r="B39" s="102" t="s">
        <v>500</v>
      </c>
      <c r="C39" s="113">
        <v>134657</v>
      </c>
      <c r="D39" s="97">
        <v>0</v>
      </c>
      <c r="E39" s="162">
        <v>134657</v>
      </c>
      <c r="F39" s="113">
        <v>132748</v>
      </c>
      <c r="G39" s="97"/>
      <c r="H39" s="162">
        <v>132748</v>
      </c>
      <c r="I39" s="113">
        <v>132748</v>
      </c>
      <c r="J39" s="97"/>
      <c r="K39" s="162">
        <v>132748</v>
      </c>
      <c r="L39" s="97">
        <v>103638.84</v>
      </c>
      <c r="M39" s="162">
        <v>132748</v>
      </c>
      <c r="N39" s="183">
        <f t="shared" si="0"/>
        <v>134657</v>
      </c>
      <c r="O39" s="183">
        <f t="shared" si="1"/>
        <v>132748</v>
      </c>
      <c r="P39" s="183">
        <f t="shared" si="2"/>
        <v>132748</v>
      </c>
    </row>
    <row r="40" spans="1:16" ht="15" thickBot="1" x14ac:dyDescent="0.35">
      <c r="A40" s="281"/>
      <c r="B40" s="104" t="s">
        <v>501</v>
      </c>
      <c r="C40" s="163">
        <v>5000</v>
      </c>
      <c r="D40" s="164">
        <v>0</v>
      </c>
      <c r="E40" s="165">
        <v>5000</v>
      </c>
      <c r="F40" s="163">
        <v>5000</v>
      </c>
      <c r="G40" s="164"/>
      <c r="H40" s="165">
        <v>5000</v>
      </c>
      <c r="I40" s="163">
        <v>5000</v>
      </c>
      <c r="J40" s="164"/>
      <c r="K40" s="165">
        <v>5000</v>
      </c>
      <c r="L40" s="93">
        <v>3974.17</v>
      </c>
      <c r="M40" s="165">
        <v>5000</v>
      </c>
      <c r="N40" s="185">
        <f t="shared" si="0"/>
        <v>5000</v>
      </c>
      <c r="O40" s="185">
        <f t="shared" si="1"/>
        <v>5000</v>
      </c>
      <c r="P40" s="185">
        <f t="shared" si="2"/>
        <v>5000</v>
      </c>
    </row>
    <row r="41" spans="1:16" ht="15" thickBot="1" x14ac:dyDescent="0.35">
      <c r="A41" s="70">
        <f>A35+1</f>
        <v>7</v>
      </c>
      <c r="B41" s="71" t="s">
        <v>249</v>
      </c>
      <c r="C41" s="72">
        <v>414705</v>
      </c>
      <c r="D41" s="73">
        <v>2530108</v>
      </c>
      <c r="E41" s="147">
        <v>2944813</v>
      </c>
      <c r="F41" s="72">
        <v>355355</v>
      </c>
      <c r="G41" s="73"/>
      <c r="H41" s="147">
        <v>355355</v>
      </c>
      <c r="I41" s="72">
        <v>465355</v>
      </c>
      <c r="J41" s="73"/>
      <c r="K41" s="147">
        <v>465355</v>
      </c>
      <c r="L41" s="73">
        <v>1359330.24</v>
      </c>
      <c r="M41" s="147">
        <v>770969</v>
      </c>
      <c r="N41" s="186">
        <f t="shared" si="0"/>
        <v>2944813</v>
      </c>
      <c r="O41" s="186">
        <f t="shared" si="1"/>
        <v>355355</v>
      </c>
      <c r="P41" s="187">
        <f t="shared" si="2"/>
        <v>465355</v>
      </c>
    </row>
    <row r="42" spans="1:16" x14ac:dyDescent="0.3">
      <c r="A42" s="279"/>
      <c r="B42" s="101" t="s">
        <v>502</v>
      </c>
      <c r="C42" s="107">
        <v>401479</v>
      </c>
      <c r="D42" s="95">
        <v>0</v>
      </c>
      <c r="E42" s="157">
        <v>401479</v>
      </c>
      <c r="F42" s="107">
        <v>198242</v>
      </c>
      <c r="G42" s="95"/>
      <c r="H42" s="157">
        <v>198242</v>
      </c>
      <c r="I42" s="107">
        <v>248242</v>
      </c>
      <c r="J42" s="95"/>
      <c r="K42" s="157">
        <v>248242</v>
      </c>
      <c r="L42" s="179">
        <v>341567.01</v>
      </c>
      <c r="M42" s="157">
        <v>409243</v>
      </c>
      <c r="N42" s="184">
        <f t="shared" si="0"/>
        <v>401479</v>
      </c>
      <c r="O42" s="184">
        <f t="shared" si="1"/>
        <v>198242</v>
      </c>
      <c r="P42" s="184">
        <f t="shared" si="2"/>
        <v>248242</v>
      </c>
    </row>
    <row r="43" spans="1:16" x14ac:dyDescent="0.3">
      <c r="A43" s="280"/>
      <c r="B43" s="115" t="s">
        <v>305</v>
      </c>
      <c r="C43" s="166">
        <v>221713</v>
      </c>
      <c r="D43" s="99">
        <v>0</v>
      </c>
      <c r="E43" s="167">
        <v>221713</v>
      </c>
      <c r="F43" s="166">
        <v>78282</v>
      </c>
      <c r="G43" s="99"/>
      <c r="H43" s="167">
        <v>78282</v>
      </c>
      <c r="I43" s="166">
        <v>128282</v>
      </c>
      <c r="J43" s="99"/>
      <c r="K43" s="167">
        <v>128282</v>
      </c>
      <c r="L43" s="99">
        <v>144529</v>
      </c>
      <c r="M43" s="167">
        <v>204757</v>
      </c>
      <c r="N43" s="183">
        <f t="shared" si="0"/>
        <v>221713</v>
      </c>
      <c r="O43" s="183">
        <f t="shared" si="1"/>
        <v>78282</v>
      </c>
      <c r="P43" s="183">
        <f t="shared" si="2"/>
        <v>128282</v>
      </c>
    </row>
    <row r="44" spans="1:16" x14ac:dyDescent="0.3">
      <c r="A44" s="280"/>
      <c r="B44" s="115" t="s">
        <v>309</v>
      </c>
      <c r="C44" s="166">
        <v>176566</v>
      </c>
      <c r="D44" s="99">
        <v>0</v>
      </c>
      <c r="E44" s="167">
        <v>176566</v>
      </c>
      <c r="F44" s="166">
        <v>104960</v>
      </c>
      <c r="G44" s="99"/>
      <c r="H44" s="167">
        <v>104960</v>
      </c>
      <c r="I44" s="166">
        <v>104960</v>
      </c>
      <c r="J44" s="99"/>
      <c r="K44" s="167">
        <v>104960</v>
      </c>
      <c r="L44" s="99">
        <v>189271</v>
      </c>
      <c r="M44" s="167">
        <v>187486</v>
      </c>
      <c r="N44" s="183">
        <f t="shared" si="0"/>
        <v>176566</v>
      </c>
      <c r="O44" s="183">
        <f t="shared" si="1"/>
        <v>104960</v>
      </c>
      <c r="P44" s="183">
        <f t="shared" si="2"/>
        <v>104960</v>
      </c>
    </row>
    <row r="45" spans="1:16" x14ac:dyDescent="0.3">
      <c r="A45" s="280"/>
      <c r="B45" s="115" t="s">
        <v>312</v>
      </c>
      <c r="C45" s="166">
        <v>3200</v>
      </c>
      <c r="D45" s="99">
        <v>0</v>
      </c>
      <c r="E45" s="167">
        <v>3200</v>
      </c>
      <c r="F45" s="166">
        <v>15000</v>
      </c>
      <c r="G45" s="99"/>
      <c r="H45" s="167">
        <v>15000</v>
      </c>
      <c r="I45" s="166">
        <v>15000</v>
      </c>
      <c r="J45" s="99"/>
      <c r="K45" s="167">
        <v>15000</v>
      </c>
      <c r="L45" s="99">
        <v>7767.01</v>
      </c>
      <c r="M45" s="167">
        <v>17000</v>
      </c>
      <c r="N45" s="183">
        <f t="shared" si="0"/>
        <v>3200</v>
      </c>
      <c r="O45" s="183">
        <f t="shared" si="1"/>
        <v>15000</v>
      </c>
      <c r="P45" s="183">
        <f t="shared" si="2"/>
        <v>15000</v>
      </c>
    </row>
    <row r="46" spans="1:16" x14ac:dyDescent="0.3">
      <c r="A46" s="280"/>
      <c r="B46" s="102" t="s">
        <v>503</v>
      </c>
      <c r="C46" s="113">
        <v>13226</v>
      </c>
      <c r="D46" s="97">
        <v>2530108</v>
      </c>
      <c r="E46" s="162">
        <v>2543334</v>
      </c>
      <c r="F46" s="113">
        <v>157113</v>
      </c>
      <c r="G46" s="97"/>
      <c r="H46" s="162">
        <v>157113</v>
      </c>
      <c r="I46" s="113">
        <v>217113</v>
      </c>
      <c r="J46" s="97"/>
      <c r="K46" s="162">
        <v>217113</v>
      </c>
      <c r="L46" s="97">
        <v>1017763.23</v>
      </c>
      <c r="M46" s="162">
        <v>361726</v>
      </c>
      <c r="N46" s="183">
        <f t="shared" si="0"/>
        <v>2543334</v>
      </c>
      <c r="O46" s="183">
        <f t="shared" si="1"/>
        <v>157113</v>
      </c>
      <c r="P46" s="183">
        <f t="shared" si="2"/>
        <v>217113</v>
      </c>
    </row>
    <row r="47" spans="1:16" x14ac:dyDescent="0.3">
      <c r="A47" s="280"/>
      <c r="B47" s="115" t="s">
        <v>317</v>
      </c>
      <c r="C47" s="166">
        <v>13226</v>
      </c>
      <c r="D47" s="99">
        <v>579962</v>
      </c>
      <c r="E47" s="167">
        <v>593188</v>
      </c>
      <c r="F47" s="166">
        <v>98113</v>
      </c>
      <c r="G47" s="99"/>
      <c r="H47" s="167">
        <v>98113</v>
      </c>
      <c r="I47" s="166">
        <v>158113</v>
      </c>
      <c r="J47" s="99"/>
      <c r="K47" s="167">
        <v>158113</v>
      </c>
      <c r="L47" s="99">
        <v>340417.04</v>
      </c>
      <c r="M47" s="167">
        <v>13113</v>
      </c>
      <c r="N47" s="183">
        <f t="shared" si="0"/>
        <v>593188</v>
      </c>
      <c r="O47" s="183">
        <f t="shared" si="1"/>
        <v>98113</v>
      </c>
      <c r="P47" s="183">
        <f t="shared" si="2"/>
        <v>158113</v>
      </c>
    </row>
    <row r="48" spans="1:16" ht="15" thickBot="1" x14ac:dyDescent="0.35">
      <c r="A48" s="281"/>
      <c r="B48" s="115" t="s">
        <v>322</v>
      </c>
      <c r="C48" s="166">
        <v>0</v>
      </c>
      <c r="D48" s="99">
        <v>1950146</v>
      </c>
      <c r="E48" s="167">
        <v>1950146</v>
      </c>
      <c r="F48" s="166">
        <v>59000</v>
      </c>
      <c r="G48" s="99"/>
      <c r="H48" s="167">
        <v>59000</v>
      </c>
      <c r="I48" s="166">
        <v>59000</v>
      </c>
      <c r="J48" s="99"/>
      <c r="K48" s="167">
        <v>59000</v>
      </c>
      <c r="L48" s="267">
        <v>677346.19</v>
      </c>
      <c r="M48" s="167">
        <v>348613</v>
      </c>
      <c r="N48" s="185">
        <f t="shared" si="0"/>
        <v>1950146</v>
      </c>
      <c r="O48" s="185">
        <f t="shared" si="1"/>
        <v>59000</v>
      </c>
      <c r="P48" s="185">
        <f t="shared" si="2"/>
        <v>59000</v>
      </c>
    </row>
    <row r="49" spans="1:16" ht="15" thickBot="1" x14ac:dyDescent="0.35">
      <c r="A49" s="70">
        <f>A41+1</f>
        <v>8</v>
      </c>
      <c r="B49" s="71" t="s">
        <v>250</v>
      </c>
      <c r="C49" s="72">
        <v>125000</v>
      </c>
      <c r="D49" s="73">
        <v>0</v>
      </c>
      <c r="E49" s="147">
        <v>125000</v>
      </c>
      <c r="F49" s="72">
        <v>125000</v>
      </c>
      <c r="G49" s="73"/>
      <c r="H49" s="147">
        <v>125000</v>
      </c>
      <c r="I49" s="72">
        <v>125000</v>
      </c>
      <c r="J49" s="73"/>
      <c r="K49" s="147">
        <v>125000</v>
      </c>
      <c r="L49" s="196">
        <v>120615.25</v>
      </c>
      <c r="M49" s="147">
        <v>125000</v>
      </c>
      <c r="N49" s="192">
        <f t="shared" si="0"/>
        <v>125000</v>
      </c>
      <c r="O49" s="192">
        <f t="shared" si="1"/>
        <v>125000</v>
      </c>
      <c r="P49" s="193">
        <f t="shared" si="2"/>
        <v>125000</v>
      </c>
    </row>
    <row r="50" spans="1:16" ht="15" thickBot="1" x14ac:dyDescent="0.35">
      <c r="A50" s="70">
        <f>A49+1</f>
        <v>9</v>
      </c>
      <c r="B50" s="71" t="s">
        <v>251</v>
      </c>
      <c r="C50" s="72">
        <v>8035136</v>
      </c>
      <c r="D50" s="73">
        <v>534365</v>
      </c>
      <c r="E50" s="147">
        <v>8569501</v>
      </c>
      <c r="F50" s="72">
        <v>8035136</v>
      </c>
      <c r="G50" s="73"/>
      <c r="H50" s="147">
        <v>8035136</v>
      </c>
      <c r="I50" s="72">
        <v>8035136</v>
      </c>
      <c r="J50" s="73"/>
      <c r="K50" s="147">
        <v>8035136</v>
      </c>
      <c r="L50" s="73">
        <v>9213622.6799999997</v>
      </c>
      <c r="M50" s="147">
        <v>8875617</v>
      </c>
      <c r="N50" s="186">
        <f t="shared" si="0"/>
        <v>8569501</v>
      </c>
      <c r="O50" s="186">
        <f t="shared" si="1"/>
        <v>8035136</v>
      </c>
      <c r="P50" s="187">
        <f t="shared" si="2"/>
        <v>8035136</v>
      </c>
    </row>
    <row r="51" spans="1:16" x14ac:dyDescent="0.3">
      <c r="A51" s="276"/>
      <c r="B51" s="77" t="s">
        <v>252</v>
      </c>
      <c r="C51" s="95">
        <v>2089746</v>
      </c>
      <c r="D51" s="95">
        <v>0</v>
      </c>
      <c r="E51" s="155">
        <v>2089746</v>
      </c>
      <c r="F51" s="95">
        <v>2089746</v>
      </c>
      <c r="G51" s="95"/>
      <c r="H51" s="155">
        <v>2089746</v>
      </c>
      <c r="I51" s="95">
        <v>2089746</v>
      </c>
      <c r="J51" s="95"/>
      <c r="K51" s="155">
        <v>2089746</v>
      </c>
      <c r="L51" s="154">
        <v>2307953.61</v>
      </c>
      <c r="M51" s="155">
        <v>1925691</v>
      </c>
      <c r="N51" s="191">
        <f t="shared" si="0"/>
        <v>2089746</v>
      </c>
      <c r="O51" s="191">
        <f t="shared" si="1"/>
        <v>2089746</v>
      </c>
      <c r="P51" s="191">
        <f t="shared" si="2"/>
        <v>2089746</v>
      </c>
    </row>
    <row r="52" spans="1:16" x14ac:dyDescent="0.3">
      <c r="A52" s="277"/>
      <c r="B52" s="82" t="s">
        <v>253</v>
      </c>
      <c r="C52" s="97">
        <v>3450756</v>
      </c>
      <c r="D52" s="97">
        <v>534365</v>
      </c>
      <c r="E52" s="156">
        <v>3985121</v>
      </c>
      <c r="F52" s="97">
        <v>3450756</v>
      </c>
      <c r="G52" s="97"/>
      <c r="H52" s="156">
        <v>3450756</v>
      </c>
      <c r="I52" s="97">
        <v>3450756</v>
      </c>
      <c r="J52" s="97"/>
      <c r="K52" s="156">
        <v>3450756</v>
      </c>
      <c r="L52" s="93">
        <v>3890631.0500000003</v>
      </c>
      <c r="M52" s="156">
        <v>3950497</v>
      </c>
      <c r="N52" s="190">
        <f t="shared" si="0"/>
        <v>3985121</v>
      </c>
      <c r="O52" s="190">
        <f t="shared" si="1"/>
        <v>3450756</v>
      </c>
      <c r="P52" s="190">
        <f t="shared" si="2"/>
        <v>3450756</v>
      </c>
    </row>
    <row r="53" spans="1:16" x14ac:dyDescent="0.3">
      <c r="A53" s="277"/>
      <c r="B53" s="82" t="s">
        <v>254</v>
      </c>
      <c r="C53" s="97">
        <v>1069794</v>
      </c>
      <c r="D53" s="97">
        <v>0</v>
      </c>
      <c r="E53" s="156">
        <v>1069794</v>
      </c>
      <c r="F53" s="97">
        <v>1069794</v>
      </c>
      <c r="G53" s="97"/>
      <c r="H53" s="156">
        <v>1069794</v>
      </c>
      <c r="I53" s="97">
        <v>1069794</v>
      </c>
      <c r="J53" s="97"/>
      <c r="K53" s="156">
        <v>1069794</v>
      </c>
      <c r="L53" s="93">
        <v>1229198.52</v>
      </c>
      <c r="M53" s="156">
        <v>1283783</v>
      </c>
      <c r="N53" s="190">
        <f t="shared" si="0"/>
        <v>1069794</v>
      </c>
      <c r="O53" s="190">
        <f t="shared" si="1"/>
        <v>1069794</v>
      </c>
      <c r="P53" s="190">
        <f t="shared" si="2"/>
        <v>1069794</v>
      </c>
    </row>
    <row r="54" spans="1:16" x14ac:dyDescent="0.3">
      <c r="A54" s="277"/>
      <c r="B54" s="82" t="s">
        <v>255</v>
      </c>
      <c r="C54" s="97">
        <v>475924</v>
      </c>
      <c r="D54" s="97">
        <v>0</v>
      </c>
      <c r="E54" s="156">
        <v>475924</v>
      </c>
      <c r="F54" s="97">
        <v>475924</v>
      </c>
      <c r="G54" s="97"/>
      <c r="H54" s="156">
        <v>475924</v>
      </c>
      <c r="I54" s="97">
        <v>475924</v>
      </c>
      <c r="J54" s="97"/>
      <c r="K54" s="156">
        <v>475924</v>
      </c>
      <c r="L54" s="93">
        <v>505543.97</v>
      </c>
      <c r="M54" s="156">
        <v>495015</v>
      </c>
      <c r="N54" s="190">
        <f t="shared" si="0"/>
        <v>475924</v>
      </c>
      <c r="O54" s="190">
        <f t="shared" si="1"/>
        <v>475924</v>
      </c>
      <c r="P54" s="190">
        <f t="shared" si="2"/>
        <v>475924</v>
      </c>
    </row>
    <row r="55" spans="1:16" x14ac:dyDescent="0.3">
      <c r="A55" s="277"/>
      <c r="B55" s="90" t="s">
        <v>256</v>
      </c>
      <c r="C55" s="99">
        <v>191900</v>
      </c>
      <c r="D55" s="99">
        <v>0</v>
      </c>
      <c r="E55" s="149">
        <v>191900</v>
      </c>
      <c r="F55" s="99">
        <v>191900</v>
      </c>
      <c r="G55" s="99"/>
      <c r="H55" s="149">
        <v>191900</v>
      </c>
      <c r="I55" s="99">
        <v>191900</v>
      </c>
      <c r="J55" s="99"/>
      <c r="K55" s="149">
        <v>191900</v>
      </c>
      <c r="L55" s="84">
        <v>242374</v>
      </c>
      <c r="M55" s="149">
        <v>219591</v>
      </c>
      <c r="N55" s="183">
        <f t="shared" si="0"/>
        <v>191900</v>
      </c>
      <c r="O55" s="183">
        <f t="shared" si="1"/>
        <v>191900</v>
      </c>
      <c r="P55" s="183">
        <f t="shared" si="2"/>
        <v>191900</v>
      </c>
    </row>
    <row r="56" spans="1:16" x14ac:dyDescent="0.3">
      <c r="A56" s="277"/>
      <c r="B56" s="90" t="s">
        <v>257</v>
      </c>
      <c r="C56" s="99">
        <v>284024</v>
      </c>
      <c r="D56" s="99">
        <v>0</v>
      </c>
      <c r="E56" s="149">
        <v>284024</v>
      </c>
      <c r="F56" s="99">
        <v>284024</v>
      </c>
      <c r="G56" s="99"/>
      <c r="H56" s="149">
        <v>284024</v>
      </c>
      <c r="I56" s="99">
        <v>284024</v>
      </c>
      <c r="J56" s="99"/>
      <c r="K56" s="149">
        <v>284024</v>
      </c>
      <c r="L56" s="84">
        <v>263169.96999999997</v>
      </c>
      <c r="M56" s="149">
        <v>275424</v>
      </c>
      <c r="N56" s="183">
        <f t="shared" si="0"/>
        <v>284024</v>
      </c>
      <c r="O56" s="183">
        <f t="shared" si="1"/>
        <v>284024</v>
      </c>
      <c r="P56" s="183">
        <f t="shared" si="2"/>
        <v>284024</v>
      </c>
    </row>
    <row r="57" spans="1:16" x14ac:dyDescent="0.3">
      <c r="A57" s="277"/>
      <c r="B57" s="82" t="s">
        <v>258</v>
      </c>
      <c r="C57" s="97">
        <v>440246</v>
      </c>
      <c r="D57" s="97">
        <v>0</v>
      </c>
      <c r="E57" s="149">
        <v>440246</v>
      </c>
      <c r="F57" s="97">
        <v>440246</v>
      </c>
      <c r="G57" s="97"/>
      <c r="H57" s="149">
        <v>440246</v>
      </c>
      <c r="I57" s="97">
        <v>440246</v>
      </c>
      <c r="J57" s="97"/>
      <c r="K57" s="149">
        <v>440246</v>
      </c>
      <c r="L57" s="84">
        <v>437919.34</v>
      </c>
      <c r="M57" s="262">
        <v>433504</v>
      </c>
      <c r="N57" s="190">
        <f t="shared" si="0"/>
        <v>440246</v>
      </c>
      <c r="O57" s="190">
        <f t="shared" si="1"/>
        <v>440246</v>
      </c>
      <c r="P57" s="190">
        <f t="shared" si="2"/>
        <v>440246</v>
      </c>
    </row>
    <row r="58" spans="1:16" x14ac:dyDescent="0.3">
      <c r="A58" s="277"/>
      <c r="B58" s="82" t="s">
        <v>259</v>
      </c>
      <c r="C58" s="97">
        <v>0</v>
      </c>
      <c r="D58" s="97">
        <v>0</v>
      </c>
      <c r="E58" s="149">
        <v>0</v>
      </c>
      <c r="F58" s="97">
        <v>0</v>
      </c>
      <c r="G58" s="97"/>
      <c r="H58" s="149">
        <v>0</v>
      </c>
      <c r="I58" s="97">
        <v>0</v>
      </c>
      <c r="J58" s="97"/>
      <c r="K58" s="149">
        <v>0</v>
      </c>
      <c r="L58" s="84">
        <v>0</v>
      </c>
      <c r="M58" s="262">
        <v>0</v>
      </c>
      <c r="N58" s="190">
        <f t="shared" si="0"/>
        <v>0</v>
      </c>
      <c r="O58" s="190">
        <f t="shared" si="1"/>
        <v>0</v>
      </c>
      <c r="P58" s="190">
        <f t="shared" si="2"/>
        <v>0</v>
      </c>
    </row>
    <row r="59" spans="1:16" x14ac:dyDescent="0.3">
      <c r="A59" s="277"/>
      <c r="B59" s="82" t="s">
        <v>260</v>
      </c>
      <c r="C59" s="97">
        <v>440452</v>
      </c>
      <c r="D59" s="97">
        <v>0</v>
      </c>
      <c r="E59" s="149">
        <v>440452</v>
      </c>
      <c r="F59" s="97">
        <v>440452</v>
      </c>
      <c r="G59" s="97"/>
      <c r="H59" s="149">
        <v>440452</v>
      </c>
      <c r="I59" s="97">
        <v>440452</v>
      </c>
      <c r="J59" s="97"/>
      <c r="K59" s="149">
        <v>440452</v>
      </c>
      <c r="L59" s="84">
        <v>796659</v>
      </c>
      <c r="M59" s="262">
        <v>718909</v>
      </c>
      <c r="N59" s="190">
        <f t="shared" si="0"/>
        <v>440452</v>
      </c>
      <c r="O59" s="190">
        <f t="shared" si="1"/>
        <v>440452</v>
      </c>
      <c r="P59" s="190">
        <f t="shared" si="2"/>
        <v>440452</v>
      </c>
    </row>
    <row r="60" spans="1:16" ht="15" thickBot="1" x14ac:dyDescent="0.35">
      <c r="A60" s="278"/>
      <c r="B60" s="82" t="s">
        <v>261</v>
      </c>
      <c r="C60" s="97">
        <v>68218</v>
      </c>
      <c r="D60" s="97">
        <v>0</v>
      </c>
      <c r="E60" s="149">
        <v>68218</v>
      </c>
      <c r="F60" s="97">
        <v>68218</v>
      </c>
      <c r="G60" s="97"/>
      <c r="H60" s="149">
        <v>68218</v>
      </c>
      <c r="I60" s="97">
        <v>68218</v>
      </c>
      <c r="J60" s="97"/>
      <c r="K60" s="149">
        <v>68218</v>
      </c>
      <c r="L60" s="84">
        <v>45717.19</v>
      </c>
      <c r="M60" s="262">
        <v>68218</v>
      </c>
      <c r="N60" s="194">
        <f t="shared" si="0"/>
        <v>68218</v>
      </c>
      <c r="O60" s="194">
        <f t="shared" si="1"/>
        <v>68218</v>
      </c>
      <c r="P60" s="194">
        <f t="shared" si="2"/>
        <v>68218</v>
      </c>
    </row>
    <row r="61" spans="1:16" ht="15" thickBot="1" x14ac:dyDescent="0.35">
      <c r="A61" s="70">
        <f>A50+1</f>
        <v>10</v>
      </c>
      <c r="B61" s="71" t="s">
        <v>262</v>
      </c>
      <c r="C61" s="72">
        <v>356119</v>
      </c>
      <c r="D61" s="73">
        <v>0</v>
      </c>
      <c r="E61" s="147">
        <v>356119</v>
      </c>
      <c r="F61" s="72">
        <v>461058</v>
      </c>
      <c r="G61" s="73"/>
      <c r="H61" s="147">
        <v>461058</v>
      </c>
      <c r="I61" s="72">
        <v>416058</v>
      </c>
      <c r="J61" s="73"/>
      <c r="K61" s="147">
        <v>416058</v>
      </c>
      <c r="L61" s="73">
        <v>477331</v>
      </c>
      <c r="M61" s="147">
        <v>477923</v>
      </c>
      <c r="N61" s="186">
        <f t="shared" si="0"/>
        <v>356119</v>
      </c>
      <c r="O61" s="186">
        <f t="shared" si="1"/>
        <v>461058</v>
      </c>
      <c r="P61" s="187">
        <f t="shared" si="2"/>
        <v>416058</v>
      </c>
    </row>
    <row r="62" spans="1:16" x14ac:dyDescent="0.3">
      <c r="A62" s="276"/>
      <c r="B62" s="101" t="s">
        <v>263</v>
      </c>
      <c r="C62" s="107">
        <v>223649</v>
      </c>
      <c r="D62" s="95">
        <v>0</v>
      </c>
      <c r="E62" s="157">
        <v>223649</v>
      </c>
      <c r="F62" s="107">
        <v>328588</v>
      </c>
      <c r="G62" s="95"/>
      <c r="H62" s="157">
        <v>328588</v>
      </c>
      <c r="I62" s="107">
        <v>328588</v>
      </c>
      <c r="J62" s="95"/>
      <c r="K62" s="157">
        <v>328588</v>
      </c>
      <c r="L62" s="179">
        <v>328991</v>
      </c>
      <c r="M62" s="157">
        <v>345453</v>
      </c>
      <c r="N62" s="191">
        <f t="shared" si="0"/>
        <v>223649</v>
      </c>
      <c r="O62" s="191">
        <f t="shared" si="1"/>
        <v>328588</v>
      </c>
      <c r="P62" s="191">
        <f t="shared" si="2"/>
        <v>328588</v>
      </c>
    </row>
    <row r="63" spans="1:16" x14ac:dyDescent="0.3">
      <c r="A63" s="277"/>
      <c r="B63" s="168" t="s">
        <v>333</v>
      </c>
      <c r="C63" s="86">
        <v>107172</v>
      </c>
      <c r="D63" s="87">
        <v>0</v>
      </c>
      <c r="E63" s="169">
        <v>107172</v>
      </c>
      <c r="F63" s="86">
        <v>145354</v>
      </c>
      <c r="G63" s="87"/>
      <c r="H63" s="169">
        <v>145354</v>
      </c>
      <c r="I63" s="86">
        <v>145354</v>
      </c>
      <c r="J63" s="87"/>
      <c r="K63" s="169">
        <v>145354</v>
      </c>
      <c r="L63" s="87">
        <v>159375</v>
      </c>
      <c r="M63" s="169">
        <v>137854</v>
      </c>
      <c r="N63" s="183">
        <f t="shared" si="0"/>
        <v>107172</v>
      </c>
      <c r="O63" s="183">
        <f t="shared" si="1"/>
        <v>145354</v>
      </c>
      <c r="P63" s="183">
        <f t="shared" si="2"/>
        <v>145354</v>
      </c>
    </row>
    <row r="64" spans="1:16" x14ac:dyDescent="0.3">
      <c r="A64" s="277"/>
      <c r="B64" s="168" t="s">
        <v>337</v>
      </c>
      <c r="C64" s="86">
        <v>60944</v>
      </c>
      <c r="D64" s="87">
        <v>0</v>
      </c>
      <c r="E64" s="169">
        <v>60944</v>
      </c>
      <c r="F64" s="86">
        <v>130688</v>
      </c>
      <c r="G64" s="87"/>
      <c r="H64" s="169">
        <v>130688</v>
      </c>
      <c r="I64" s="86">
        <v>130688</v>
      </c>
      <c r="J64" s="87"/>
      <c r="K64" s="169">
        <v>130688</v>
      </c>
      <c r="L64" s="87">
        <v>127087</v>
      </c>
      <c r="M64" s="169">
        <v>140053</v>
      </c>
      <c r="N64" s="183">
        <f t="shared" si="0"/>
        <v>60944</v>
      </c>
      <c r="O64" s="183">
        <f t="shared" si="1"/>
        <v>130688</v>
      </c>
      <c r="P64" s="183">
        <f t="shared" si="2"/>
        <v>130688</v>
      </c>
    </row>
    <row r="65" spans="1:16" x14ac:dyDescent="0.3">
      <c r="A65" s="277"/>
      <c r="B65" s="168" t="s">
        <v>341</v>
      </c>
      <c r="C65" s="86">
        <v>55533</v>
      </c>
      <c r="D65" s="87">
        <v>0</v>
      </c>
      <c r="E65" s="169">
        <v>55533</v>
      </c>
      <c r="F65" s="86">
        <v>52546</v>
      </c>
      <c r="G65" s="87"/>
      <c r="H65" s="169">
        <v>52546</v>
      </c>
      <c r="I65" s="86">
        <v>52546</v>
      </c>
      <c r="J65" s="87"/>
      <c r="K65" s="169">
        <v>52546</v>
      </c>
      <c r="L65" s="87">
        <v>42529</v>
      </c>
      <c r="M65" s="169">
        <v>67546</v>
      </c>
      <c r="N65" s="183">
        <f t="shared" si="0"/>
        <v>55533</v>
      </c>
      <c r="O65" s="183">
        <f t="shared" si="1"/>
        <v>52546</v>
      </c>
      <c r="P65" s="183">
        <f t="shared" si="2"/>
        <v>52546</v>
      </c>
    </row>
    <row r="66" spans="1:16" ht="15" thickBot="1" x14ac:dyDescent="0.35">
      <c r="A66" s="278"/>
      <c r="B66" s="82" t="s">
        <v>264</v>
      </c>
      <c r="C66" s="92">
        <v>132470</v>
      </c>
      <c r="D66" s="164">
        <v>0</v>
      </c>
      <c r="E66" s="156">
        <v>132470</v>
      </c>
      <c r="F66" s="92">
        <v>132470</v>
      </c>
      <c r="G66" s="164"/>
      <c r="H66" s="156">
        <v>132470</v>
      </c>
      <c r="I66" s="92">
        <v>87470</v>
      </c>
      <c r="J66" s="164"/>
      <c r="K66" s="156">
        <v>87470</v>
      </c>
      <c r="L66" s="93">
        <v>148340</v>
      </c>
      <c r="M66" s="156">
        <v>132470</v>
      </c>
      <c r="N66" s="194">
        <f t="shared" si="0"/>
        <v>132470</v>
      </c>
      <c r="O66" s="194">
        <f t="shared" si="1"/>
        <v>132470</v>
      </c>
      <c r="P66" s="194">
        <f t="shared" si="2"/>
        <v>87470</v>
      </c>
    </row>
    <row r="67" spans="1:16" ht="15" thickBot="1" x14ac:dyDescent="0.35">
      <c r="A67" s="70">
        <f>A61+1</f>
        <v>11</v>
      </c>
      <c r="B67" s="71" t="s">
        <v>265</v>
      </c>
      <c r="C67" s="72">
        <v>410368</v>
      </c>
      <c r="D67" s="73">
        <v>0</v>
      </c>
      <c r="E67" s="147">
        <v>410368</v>
      </c>
      <c r="F67" s="72">
        <v>432368</v>
      </c>
      <c r="G67" s="73"/>
      <c r="H67" s="147">
        <v>432368</v>
      </c>
      <c r="I67" s="72">
        <v>447368</v>
      </c>
      <c r="J67" s="73"/>
      <c r="K67" s="147">
        <v>447368</v>
      </c>
      <c r="L67" s="73">
        <v>517521.89999999997</v>
      </c>
      <c r="M67" s="147">
        <v>594820</v>
      </c>
      <c r="N67" s="186">
        <f t="shared" si="0"/>
        <v>410368</v>
      </c>
      <c r="O67" s="186">
        <f t="shared" si="1"/>
        <v>432368</v>
      </c>
      <c r="P67" s="187">
        <f t="shared" si="2"/>
        <v>447368</v>
      </c>
    </row>
    <row r="68" spans="1:16" x14ac:dyDescent="0.3">
      <c r="A68" s="276"/>
      <c r="B68" s="101" t="s">
        <v>266</v>
      </c>
      <c r="C68" s="107">
        <v>399368</v>
      </c>
      <c r="D68" s="95">
        <v>0</v>
      </c>
      <c r="E68" s="157">
        <v>399368</v>
      </c>
      <c r="F68" s="107">
        <v>399368</v>
      </c>
      <c r="G68" s="95"/>
      <c r="H68" s="157">
        <v>399368</v>
      </c>
      <c r="I68" s="107">
        <v>399368</v>
      </c>
      <c r="J68" s="95"/>
      <c r="K68" s="157">
        <v>399368</v>
      </c>
      <c r="L68" s="179">
        <v>450399.1</v>
      </c>
      <c r="M68" s="157">
        <v>453555</v>
      </c>
      <c r="N68" s="191">
        <f t="shared" ref="N68:N107" si="3">E68</f>
        <v>399368</v>
      </c>
      <c r="O68" s="191">
        <f t="shared" ref="O68:O108" si="4">H68</f>
        <v>399368</v>
      </c>
      <c r="P68" s="191">
        <f t="shared" ref="P68:P107" si="5">K68</f>
        <v>399368</v>
      </c>
    </row>
    <row r="69" spans="1:16" x14ac:dyDescent="0.3">
      <c r="A69" s="277"/>
      <c r="B69" s="170" t="s">
        <v>504</v>
      </c>
      <c r="C69" s="78">
        <v>211000</v>
      </c>
      <c r="D69" s="79">
        <v>0</v>
      </c>
      <c r="E69" s="148">
        <v>211000</v>
      </c>
      <c r="F69" s="78">
        <v>211000</v>
      </c>
      <c r="G69" s="79"/>
      <c r="H69" s="148">
        <v>211000</v>
      </c>
      <c r="I69" s="78">
        <v>211000</v>
      </c>
      <c r="J69" s="79"/>
      <c r="K69" s="148">
        <v>211000</v>
      </c>
      <c r="L69" s="79">
        <v>192153.1</v>
      </c>
      <c r="M69" s="148">
        <v>200187</v>
      </c>
      <c r="N69" s="183">
        <f t="shared" si="3"/>
        <v>211000</v>
      </c>
      <c r="O69" s="183">
        <f t="shared" si="4"/>
        <v>211000</v>
      </c>
      <c r="P69" s="183">
        <f t="shared" si="5"/>
        <v>211000</v>
      </c>
    </row>
    <row r="70" spans="1:16" x14ac:dyDescent="0.3">
      <c r="A70" s="277"/>
      <c r="B70" s="170" t="s">
        <v>505</v>
      </c>
      <c r="C70" s="83">
        <v>123368</v>
      </c>
      <c r="D70" s="84">
        <v>0</v>
      </c>
      <c r="E70" s="149">
        <v>123368</v>
      </c>
      <c r="F70" s="83">
        <v>123368</v>
      </c>
      <c r="G70" s="84"/>
      <c r="H70" s="149">
        <v>123368</v>
      </c>
      <c r="I70" s="83">
        <v>123368</v>
      </c>
      <c r="J70" s="84"/>
      <c r="K70" s="149">
        <v>123368</v>
      </c>
      <c r="L70" s="84">
        <v>154000</v>
      </c>
      <c r="M70" s="149">
        <v>123368</v>
      </c>
      <c r="N70" s="183">
        <f t="shared" si="3"/>
        <v>123368</v>
      </c>
      <c r="O70" s="183">
        <f t="shared" si="4"/>
        <v>123368</v>
      </c>
      <c r="P70" s="183">
        <f t="shared" si="5"/>
        <v>123368</v>
      </c>
    </row>
    <row r="71" spans="1:16" x14ac:dyDescent="0.3">
      <c r="A71" s="277"/>
      <c r="B71" s="170" t="s">
        <v>506</v>
      </c>
      <c r="C71" s="83">
        <v>0</v>
      </c>
      <c r="D71" s="84">
        <v>0</v>
      </c>
      <c r="E71" s="149">
        <v>0</v>
      </c>
      <c r="F71" s="83">
        <v>0</v>
      </c>
      <c r="G71" s="84"/>
      <c r="H71" s="149">
        <v>0</v>
      </c>
      <c r="I71" s="83">
        <v>0</v>
      </c>
      <c r="J71" s="84"/>
      <c r="K71" s="149">
        <v>0</v>
      </c>
      <c r="L71" s="84">
        <v>0</v>
      </c>
      <c r="M71" s="149">
        <v>0</v>
      </c>
      <c r="N71" s="183">
        <f t="shared" si="3"/>
        <v>0</v>
      </c>
      <c r="O71" s="183">
        <f t="shared" si="4"/>
        <v>0</v>
      </c>
      <c r="P71" s="183">
        <f t="shared" si="5"/>
        <v>0</v>
      </c>
    </row>
    <row r="72" spans="1:16" x14ac:dyDescent="0.3">
      <c r="A72" s="277"/>
      <c r="B72" s="171" t="s">
        <v>507</v>
      </c>
      <c r="C72" s="83">
        <v>0</v>
      </c>
      <c r="D72" s="84">
        <v>0</v>
      </c>
      <c r="E72" s="149">
        <v>0</v>
      </c>
      <c r="F72" s="83">
        <v>0</v>
      </c>
      <c r="G72" s="84"/>
      <c r="H72" s="149">
        <v>0</v>
      </c>
      <c r="I72" s="83">
        <v>0</v>
      </c>
      <c r="J72" s="84"/>
      <c r="K72" s="149">
        <v>0</v>
      </c>
      <c r="L72" s="84">
        <v>25555</v>
      </c>
      <c r="M72" s="149">
        <v>25000</v>
      </c>
      <c r="N72" s="183">
        <f t="shared" si="3"/>
        <v>0</v>
      </c>
      <c r="O72" s="183">
        <f t="shared" si="4"/>
        <v>0</v>
      </c>
      <c r="P72" s="183">
        <f t="shared" si="5"/>
        <v>0</v>
      </c>
    </row>
    <row r="73" spans="1:16" x14ac:dyDescent="0.3">
      <c r="A73" s="277"/>
      <c r="B73" s="171" t="s">
        <v>508</v>
      </c>
      <c r="C73" s="83">
        <v>65000</v>
      </c>
      <c r="D73" s="84">
        <v>0</v>
      </c>
      <c r="E73" s="149">
        <v>65000</v>
      </c>
      <c r="F73" s="83">
        <v>65000</v>
      </c>
      <c r="G73" s="84"/>
      <c r="H73" s="149">
        <v>65000</v>
      </c>
      <c r="I73" s="83">
        <v>65000</v>
      </c>
      <c r="J73" s="84"/>
      <c r="K73" s="149">
        <v>65000</v>
      </c>
      <c r="L73" s="84">
        <v>78691</v>
      </c>
      <c r="M73" s="149">
        <v>105000</v>
      </c>
      <c r="N73" s="183">
        <f t="shared" si="3"/>
        <v>65000</v>
      </c>
      <c r="O73" s="183">
        <f t="shared" si="4"/>
        <v>65000</v>
      </c>
      <c r="P73" s="183">
        <f t="shared" si="5"/>
        <v>65000</v>
      </c>
    </row>
    <row r="74" spans="1:16" x14ac:dyDescent="0.3">
      <c r="A74" s="277"/>
      <c r="B74" s="102" t="s">
        <v>509</v>
      </c>
      <c r="C74" s="92">
        <v>4000</v>
      </c>
      <c r="D74" s="93">
        <v>0</v>
      </c>
      <c r="E74" s="156">
        <v>4000</v>
      </c>
      <c r="F74" s="92">
        <v>22000</v>
      </c>
      <c r="G74" s="93"/>
      <c r="H74" s="156">
        <v>22000</v>
      </c>
      <c r="I74" s="92">
        <v>22000</v>
      </c>
      <c r="J74" s="93"/>
      <c r="K74" s="156">
        <v>22000</v>
      </c>
      <c r="L74" s="93">
        <v>35022.800000000003</v>
      </c>
      <c r="M74" s="156">
        <v>125265</v>
      </c>
      <c r="N74" s="190">
        <f t="shared" si="3"/>
        <v>4000</v>
      </c>
      <c r="O74" s="190">
        <f t="shared" si="4"/>
        <v>22000</v>
      </c>
      <c r="P74" s="190">
        <f t="shared" si="5"/>
        <v>22000</v>
      </c>
    </row>
    <row r="75" spans="1:16" x14ac:dyDescent="0.3">
      <c r="A75" s="277"/>
      <c r="B75" s="168" t="s">
        <v>420</v>
      </c>
      <c r="C75" s="83">
        <v>0</v>
      </c>
      <c r="D75" s="84">
        <v>0</v>
      </c>
      <c r="E75" s="149">
        <v>0</v>
      </c>
      <c r="F75" s="83">
        <v>15000</v>
      </c>
      <c r="G75" s="84"/>
      <c r="H75" s="149">
        <v>15000</v>
      </c>
      <c r="I75" s="83">
        <v>15000</v>
      </c>
      <c r="J75" s="84"/>
      <c r="K75" s="149">
        <v>15000</v>
      </c>
      <c r="L75" s="84">
        <v>35000</v>
      </c>
      <c r="M75" s="149">
        <v>110145</v>
      </c>
      <c r="N75" s="183">
        <f t="shared" si="3"/>
        <v>0</v>
      </c>
      <c r="O75" s="183">
        <f t="shared" si="4"/>
        <v>15000</v>
      </c>
      <c r="P75" s="183">
        <f t="shared" si="5"/>
        <v>15000</v>
      </c>
    </row>
    <row r="76" spans="1:16" x14ac:dyDescent="0.3">
      <c r="A76" s="277"/>
      <c r="B76" s="168" t="s">
        <v>421</v>
      </c>
      <c r="C76" s="83">
        <v>4000</v>
      </c>
      <c r="D76" s="84">
        <v>0</v>
      </c>
      <c r="E76" s="149">
        <v>4000</v>
      </c>
      <c r="F76" s="83">
        <v>7000</v>
      </c>
      <c r="G76" s="84"/>
      <c r="H76" s="149">
        <v>7000</v>
      </c>
      <c r="I76" s="83">
        <v>7000</v>
      </c>
      <c r="J76" s="84"/>
      <c r="K76" s="149">
        <v>7000</v>
      </c>
      <c r="L76" s="84">
        <v>22.8</v>
      </c>
      <c r="M76" s="149">
        <v>11120</v>
      </c>
      <c r="N76" s="183">
        <f t="shared" si="3"/>
        <v>4000</v>
      </c>
      <c r="O76" s="183">
        <f t="shared" si="4"/>
        <v>7000</v>
      </c>
      <c r="P76" s="183">
        <f t="shared" si="5"/>
        <v>7000</v>
      </c>
    </row>
    <row r="77" spans="1:16" x14ac:dyDescent="0.3">
      <c r="A77" s="277"/>
      <c r="B77" s="168" t="s">
        <v>510</v>
      </c>
      <c r="C77" s="83">
        <v>0</v>
      </c>
      <c r="D77" s="84">
        <v>0</v>
      </c>
      <c r="E77" s="149">
        <v>0</v>
      </c>
      <c r="F77" s="83"/>
      <c r="G77" s="84"/>
      <c r="H77" s="149">
        <v>0</v>
      </c>
      <c r="I77" s="83"/>
      <c r="J77" s="84"/>
      <c r="K77" s="149">
        <v>0</v>
      </c>
      <c r="L77" s="84">
        <v>0</v>
      </c>
      <c r="M77" s="149">
        <v>4000</v>
      </c>
      <c r="N77" s="183">
        <f t="shared" si="3"/>
        <v>0</v>
      </c>
      <c r="O77" s="183">
        <f t="shared" si="4"/>
        <v>0</v>
      </c>
      <c r="P77" s="183">
        <f t="shared" si="5"/>
        <v>0</v>
      </c>
    </row>
    <row r="78" spans="1:16" x14ac:dyDescent="0.3">
      <c r="A78" s="277"/>
      <c r="B78" s="102" t="s">
        <v>423</v>
      </c>
      <c r="C78" s="113">
        <v>7000</v>
      </c>
      <c r="D78" s="97">
        <v>0</v>
      </c>
      <c r="E78" s="162">
        <v>7000</v>
      </c>
      <c r="F78" s="113">
        <v>11000</v>
      </c>
      <c r="G78" s="97"/>
      <c r="H78" s="162">
        <v>11000</v>
      </c>
      <c r="I78" s="113">
        <v>26000</v>
      </c>
      <c r="J78" s="97"/>
      <c r="K78" s="162">
        <v>26000</v>
      </c>
      <c r="L78" s="97">
        <v>32100</v>
      </c>
      <c r="M78" s="162">
        <v>16000</v>
      </c>
      <c r="N78" s="190">
        <f t="shared" si="3"/>
        <v>7000</v>
      </c>
      <c r="O78" s="190">
        <f t="shared" si="4"/>
        <v>11000</v>
      </c>
      <c r="P78" s="190">
        <f t="shared" si="5"/>
        <v>26000</v>
      </c>
    </row>
    <row r="79" spans="1:16" x14ac:dyDescent="0.3">
      <c r="A79" s="277"/>
      <c r="B79" s="168" t="s">
        <v>424</v>
      </c>
      <c r="C79" s="86">
        <v>0</v>
      </c>
      <c r="D79" s="87">
        <v>0</v>
      </c>
      <c r="E79" s="169">
        <v>0</v>
      </c>
      <c r="F79" s="86">
        <v>0</v>
      </c>
      <c r="G79" s="87"/>
      <c r="H79" s="169">
        <v>0</v>
      </c>
      <c r="I79" s="86">
        <v>6000</v>
      </c>
      <c r="J79" s="87"/>
      <c r="K79" s="169">
        <v>6000</v>
      </c>
      <c r="L79" s="87">
        <v>0</v>
      </c>
      <c r="M79" s="169">
        <v>0</v>
      </c>
      <c r="N79" s="183">
        <f t="shared" si="3"/>
        <v>0</v>
      </c>
      <c r="O79" s="183">
        <f t="shared" si="4"/>
        <v>0</v>
      </c>
      <c r="P79" s="183">
        <f t="shared" si="5"/>
        <v>6000</v>
      </c>
    </row>
    <row r="80" spans="1:16" x14ac:dyDescent="0.3">
      <c r="A80" s="277"/>
      <c r="B80" s="172" t="s">
        <v>425</v>
      </c>
      <c r="C80" s="83">
        <v>4000</v>
      </c>
      <c r="D80" s="84">
        <v>0</v>
      </c>
      <c r="E80" s="149">
        <v>4000</v>
      </c>
      <c r="F80" s="83">
        <v>7000</v>
      </c>
      <c r="G80" s="84"/>
      <c r="H80" s="149">
        <v>7000</v>
      </c>
      <c r="I80" s="83">
        <v>12000</v>
      </c>
      <c r="J80" s="84"/>
      <c r="K80" s="149">
        <v>12000</v>
      </c>
      <c r="L80" s="84">
        <v>24500</v>
      </c>
      <c r="M80" s="149">
        <v>4000</v>
      </c>
      <c r="N80" s="183">
        <f t="shared" si="3"/>
        <v>4000</v>
      </c>
      <c r="O80" s="183">
        <f t="shared" si="4"/>
        <v>7000</v>
      </c>
      <c r="P80" s="183">
        <f t="shared" si="5"/>
        <v>12000</v>
      </c>
    </row>
    <row r="81" spans="1:16" ht="15" thickBot="1" x14ac:dyDescent="0.35">
      <c r="A81" s="278"/>
      <c r="B81" s="173" t="s">
        <v>426</v>
      </c>
      <c r="C81" s="174">
        <v>3000</v>
      </c>
      <c r="D81" s="175">
        <v>0</v>
      </c>
      <c r="E81" s="176">
        <v>3000</v>
      </c>
      <c r="F81" s="174">
        <v>4000</v>
      </c>
      <c r="G81" s="175"/>
      <c r="H81" s="176">
        <v>4000</v>
      </c>
      <c r="I81" s="174">
        <v>8000</v>
      </c>
      <c r="J81" s="175"/>
      <c r="K81" s="176">
        <v>8000</v>
      </c>
      <c r="L81" s="84">
        <v>7600</v>
      </c>
      <c r="M81" s="176">
        <v>12000</v>
      </c>
      <c r="N81" s="185">
        <f t="shared" si="3"/>
        <v>3000</v>
      </c>
      <c r="O81" s="185">
        <f t="shared" si="4"/>
        <v>4000</v>
      </c>
      <c r="P81" s="185">
        <f t="shared" si="5"/>
        <v>8000</v>
      </c>
    </row>
    <row r="82" spans="1:16" ht="15" thickBot="1" x14ac:dyDescent="0.35">
      <c r="A82" s="70">
        <f>A67+1</f>
        <v>12</v>
      </c>
      <c r="B82" s="71" t="s">
        <v>267</v>
      </c>
      <c r="C82" s="72">
        <v>430654</v>
      </c>
      <c r="D82" s="73">
        <v>5407071</v>
      </c>
      <c r="E82" s="147">
        <v>5837725</v>
      </c>
      <c r="F82" s="72">
        <v>496885</v>
      </c>
      <c r="G82" s="73">
        <v>0</v>
      </c>
      <c r="H82" s="147">
        <v>496885</v>
      </c>
      <c r="I82" s="72">
        <v>496885</v>
      </c>
      <c r="J82" s="73">
        <v>0</v>
      </c>
      <c r="K82" s="147">
        <v>496885</v>
      </c>
      <c r="L82" s="73">
        <v>2181475.0100000002</v>
      </c>
      <c r="M82" s="147">
        <v>5643290</v>
      </c>
      <c r="N82" s="186">
        <f t="shared" si="3"/>
        <v>5837725</v>
      </c>
      <c r="O82" s="186">
        <f t="shared" si="4"/>
        <v>496885</v>
      </c>
      <c r="P82" s="187">
        <f t="shared" si="5"/>
        <v>496885</v>
      </c>
    </row>
    <row r="83" spans="1:16" x14ac:dyDescent="0.3">
      <c r="A83" s="276"/>
      <c r="B83" s="101" t="s">
        <v>268</v>
      </c>
      <c r="C83" s="78">
        <v>156813</v>
      </c>
      <c r="D83" s="79">
        <v>13325</v>
      </c>
      <c r="E83" s="148">
        <v>170138</v>
      </c>
      <c r="F83" s="78">
        <v>231828</v>
      </c>
      <c r="G83" s="79">
        <v>0</v>
      </c>
      <c r="H83" s="148">
        <v>231828</v>
      </c>
      <c r="I83" s="78">
        <v>231828</v>
      </c>
      <c r="J83" s="79">
        <v>0</v>
      </c>
      <c r="K83" s="148">
        <v>231828</v>
      </c>
      <c r="L83" s="79">
        <v>156396.41</v>
      </c>
      <c r="M83" s="148">
        <v>266328</v>
      </c>
      <c r="N83" s="184">
        <f t="shared" si="3"/>
        <v>170138</v>
      </c>
      <c r="O83" s="184">
        <f t="shared" si="4"/>
        <v>231828</v>
      </c>
      <c r="P83" s="184">
        <f t="shared" si="5"/>
        <v>231828</v>
      </c>
    </row>
    <row r="84" spans="1:16" x14ac:dyDescent="0.3">
      <c r="A84" s="277"/>
      <c r="B84" s="102" t="s">
        <v>269</v>
      </c>
      <c r="C84" s="86">
        <v>240322</v>
      </c>
      <c r="D84" s="87">
        <v>0</v>
      </c>
      <c r="E84" s="169">
        <v>240322</v>
      </c>
      <c r="F84" s="86">
        <v>232380</v>
      </c>
      <c r="G84" s="87">
        <v>0</v>
      </c>
      <c r="H84" s="169">
        <v>232380</v>
      </c>
      <c r="I84" s="86">
        <v>232380</v>
      </c>
      <c r="J84" s="87">
        <v>0</v>
      </c>
      <c r="K84" s="169">
        <v>232380</v>
      </c>
      <c r="L84" s="87">
        <v>220915</v>
      </c>
      <c r="M84" s="169">
        <v>235458</v>
      </c>
      <c r="N84" s="183">
        <f t="shared" si="3"/>
        <v>240322</v>
      </c>
      <c r="O84" s="183">
        <f t="shared" si="4"/>
        <v>232380</v>
      </c>
      <c r="P84" s="183">
        <f t="shared" si="5"/>
        <v>232380</v>
      </c>
    </row>
    <row r="85" spans="1:16" x14ac:dyDescent="0.3">
      <c r="A85" s="277"/>
      <c r="B85" s="102" t="s">
        <v>511</v>
      </c>
      <c r="C85" s="86">
        <v>0</v>
      </c>
      <c r="D85" s="87">
        <v>5298011</v>
      </c>
      <c r="E85" s="169">
        <v>5298011</v>
      </c>
      <c r="F85" s="86">
        <v>0</v>
      </c>
      <c r="G85" s="87">
        <v>0</v>
      </c>
      <c r="H85" s="169">
        <v>0</v>
      </c>
      <c r="I85" s="86">
        <v>0</v>
      </c>
      <c r="J85" s="87">
        <v>0</v>
      </c>
      <c r="K85" s="169">
        <v>0</v>
      </c>
      <c r="L85" s="87">
        <v>1369682.33</v>
      </c>
      <c r="M85" s="169">
        <v>4997927</v>
      </c>
      <c r="N85" s="183">
        <f t="shared" si="3"/>
        <v>5298011</v>
      </c>
      <c r="O85" s="183">
        <f t="shared" si="4"/>
        <v>0</v>
      </c>
      <c r="P85" s="183">
        <f t="shared" si="5"/>
        <v>0</v>
      </c>
    </row>
    <row r="86" spans="1:16" x14ac:dyDescent="0.3">
      <c r="A86" s="277"/>
      <c r="B86" s="102" t="s">
        <v>512</v>
      </c>
      <c r="C86" s="86">
        <v>29663</v>
      </c>
      <c r="D86" s="87">
        <v>0</v>
      </c>
      <c r="E86" s="169">
        <v>29663</v>
      </c>
      <c r="F86" s="86">
        <v>26877</v>
      </c>
      <c r="G86" s="87">
        <v>0</v>
      </c>
      <c r="H86" s="169">
        <v>26877</v>
      </c>
      <c r="I86" s="86">
        <v>26877</v>
      </c>
      <c r="J86" s="87">
        <v>0</v>
      </c>
      <c r="K86" s="169">
        <v>26877</v>
      </c>
      <c r="L86" s="87">
        <v>34852</v>
      </c>
      <c r="M86" s="169">
        <v>24377</v>
      </c>
      <c r="N86" s="183">
        <f t="shared" si="3"/>
        <v>29663</v>
      </c>
      <c r="O86" s="183">
        <f t="shared" si="4"/>
        <v>26877</v>
      </c>
      <c r="P86" s="183">
        <f t="shared" si="5"/>
        <v>26877</v>
      </c>
    </row>
    <row r="87" spans="1:16" ht="15" thickBot="1" x14ac:dyDescent="0.35">
      <c r="A87" s="278"/>
      <c r="B87" s="82" t="s">
        <v>513</v>
      </c>
      <c r="C87" s="83">
        <v>3856</v>
      </c>
      <c r="D87" s="84">
        <v>95735</v>
      </c>
      <c r="E87" s="149">
        <v>99591</v>
      </c>
      <c r="F87" s="83">
        <v>5800</v>
      </c>
      <c r="G87" s="84">
        <v>0</v>
      </c>
      <c r="H87" s="149"/>
      <c r="I87" s="83">
        <v>5800</v>
      </c>
      <c r="J87" s="84">
        <v>0</v>
      </c>
      <c r="K87" s="149">
        <v>5800</v>
      </c>
      <c r="L87" s="84">
        <v>399629.27</v>
      </c>
      <c r="M87" s="149">
        <v>119200</v>
      </c>
      <c r="N87" s="185">
        <f t="shared" si="3"/>
        <v>99591</v>
      </c>
      <c r="O87" s="185">
        <f t="shared" si="4"/>
        <v>0</v>
      </c>
      <c r="P87" s="185">
        <f t="shared" si="5"/>
        <v>5800</v>
      </c>
    </row>
    <row r="88" spans="1:16" ht="15" thickBot="1" x14ac:dyDescent="0.35">
      <c r="A88" s="70">
        <f>A82+1</f>
        <v>13</v>
      </c>
      <c r="B88" s="177" t="s">
        <v>271</v>
      </c>
      <c r="C88" s="72">
        <v>346755</v>
      </c>
      <c r="D88" s="73">
        <v>3585341</v>
      </c>
      <c r="E88" s="147">
        <v>3932096</v>
      </c>
      <c r="F88" s="72">
        <v>346755</v>
      </c>
      <c r="G88" s="73"/>
      <c r="H88" s="147">
        <v>346755</v>
      </c>
      <c r="I88" s="72">
        <v>346755</v>
      </c>
      <c r="J88" s="73"/>
      <c r="K88" s="147">
        <v>346755</v>
      </c>
      <c r="L88" s="73">
        <v>362199.91000000003</v>
      </c>
      <c r="M88" s="147">
        <v>352590</v>
      </c>
      <c r="N88" s="186">
        <f t="shared" si="3"/>
        <v>3932096</v>
      </c>
      <c r="O88" s="186">
        <f t="shared" si="4"/>
        <v>346755</v>
      </c>
      <c r="P88" s="187">
        <f t="shared" si="5"/>
        <v>346755</v>
      </c>
    </row>
    <row r="89" spans="1:16" x14ac:dyDescent="0.3">
      <c r="A89" s="276"/>
      <c r="B89" s="101" t="s">
        <v>272</v>
      </c>
      <c r="C89" s="78">
        <v>326047</v>
      </c>
      <c r="D89" s="79">
        <v>3556717</v>
      </c>
      <c r="E89" s="148">
        <v>3882764</v>
      </c>
      <c r="F89" s="78">
        <v>326047</v>
      </c>
      <c r="G89" s="79"/>
      <c r="H89" s="148">
        <v>326047</v>
      </c>
      <c r="I89" s="78">
        <v>326047</v>
      </c>
      <c r="J89" s="79"/>
      <c r="K89" s="148">
        <v>326047</v>
      </c>
      <c r="L89" s="79">
        <v>309476.12</v>
      </c>
      <c r="M89" s="148">
        <v>325882</v>
      </c>
      <c r="N89" s="184">
        <f t="shared" si="3"/>
        <v>3882764</v>
      </c>
      <c r="O89" s="184">
        <f t="shared" si="4"/>
        <v>326047</v>
      </c>
      <c r="P89" s="184">
        <f t="shared" si="5"/>
        <v>326047</v>
      </c>
    </row>
    <row r="90" spans="1:16" x14ac:dyDescent="0.3">
      <c r="A90" s="277"/>
      <c r="B90" s="102" t="s">
        <v>273</v>
      </c>
      <c r="C90" s="83">
        <v>0</v>
      </c>
      <c r="D90" s="84">
        <v>28624</v>
      </c>
      <c r="E90" s="149">
        <v>28624</v>
      </c>
      <c r="F90" s="83">
        <v>0</v>
      </c>
      <c r="G90" s="84"/>
      <c r="H90" s="149">
        <v>0</v>
      </c>
      <c r="I90" s="83">
        <v>0</v>
      </c>
      <c r="J90" s="84"/>
      <c r="K90" s="149">
        <v>0</v>
      </c>
      <c r="L90" s="84">
        <v>7767.52</v>
      </c>
      <c r="M90" s="149">
        <v>6000</v>
      </c>
      <c r="N90" s="183">
        <f t="shared" si="3"/>
        <v>28624</v>
      </c>
      <c r="O90" s="183">
        <f t="shared" si="4"/>
        <v>0</v>
      </c>
      <c r="P90" s="183">
        <f t="shared" si="5"/>
        <v>0</v>
      </c>
    </row>
    <row r="91" spans="1:16" ht="15" thickBot="1" x14ac:dyDescent="0.35">
      <c r="A91" s="278"/>
      <c r="B91" s="104" t="s">
        <v>274</v>
      </c>
      <c r="C91" s="83">
        <v>20708</v>
      </c>
      <c r="D91" s="84">
        <v>0</v>
      </c>
      <c r="E91" s="149">
        <v>20708</v>
      </c>
      <c r="F91" s="83">
        <v>20708</v>
      </c>
      <c r="G91" s="84"/>
      <c r="H91" s="149">
        <v>20708</v>
      </c>
      <c r="I91" s="83">
        <v>20708</v>
      </c>
      <c r="J91" s="84"/>
      <c r="K91" s="149">
        <v>20708</v>
      </c>
      <c r="L91" s="84">
        <v>44956.27</v>
      </c>
      <c r="M91" s="149">
        <v>20708</v>
      </c>
      <c r="N91" s="185">
        <f t="shared" si="3"/>
        <v>20708</v>
      </c>
      <c r="O91" s="185">
        <f t="shared" si="4"/>
        <v>20708</v>
      </c>
      <c r="P91" s="185">
        <f t="shared" si="5"/>
        <v>20708</v>
      </c>
    </row>
    <row r="92" spans="1:16" ht="15" thickBot="1" x14ac:dyDescent="0.35">
      <c r="A92" s="70">
        <f>A88+1</f>
        <v>14</v>
      </c>
      <c r="B92" s="105" t="s">
        <v>275</v>
      </c>
      <c r="C92" s="72">
        <v>1038700</v>
      </c>
      <c r="D92" s="73">
        <v>0</v>
      </c>
      <c r="E92" s="147">
        <v>1038700</v>
      </c>
      <c r="F92" s="72">
        <v>1005000</v>
      </c>
      <c r="G92" s="73"/>
      <c r="H92" s="147">
        <v>1005000</v>
      </c>
      <c r="I92" s="72">
        <v>1005000</v>
      </c>
      <c r="J92" s="73"/>
      <c r="K92" s="147">
        <v>1005000</v>
      </c>
      <c r="L92" s="73">
        <v>1418890.67</v>
      </c>
      <c r="M92" s="147">
        <v>1048715</v>
      </c>
      <c r="N92" s="186">
        <f t="shared" si="3"/>
        <v>1038700</v>
      </c>
      <c r="O92" s="186">
        <f t="shared" si="4"/>
        <v>1005000</v>
      </c>
      <c r="P92" s="187">
        <f t="shared" si="5"/>
        <v>1005000</v>
      </c>
    </row>
    <row r="93" spans="1:16" x14ac:dyDescent="0.3">
      <c r="A93" s="279"/>
      <c r="B93" s="112" t="s">
        <v>514</v>
      </c>
      <c r="C93" s="107">
        <v>0</v>
      </c>
      <c r="D93" s="95">
        <v>0</v>
      </c>
      <c r="E93" s="157">
        <v>0</v>
      </c>
      <c r="F93" s="107">
        <v>0</v>
      </c>
      <c r="G93" s="95"/>
      <c r="H93" s="157">
        <v>0</v>
      </c>
      <c r="I93" s="107">
        <v>0</v>
      </c>
      <c r="J93" s="95"/>
      <c r="K93" s="157">
        <v>0</v>
      </c>
      <c r="L93" s="179">
        <v>0</v>
      </c>
      <c r="M93" s="157">
        <v>0</v>
      </c>
      <c r="N93" s="191">
        <f t="shared" si="3"/>
        <v>0</v>
      </c>
      <c r="O93" s="191">
        <f t="shared" si="4"/>
        <v>0</v>
      </c>
      <c r="P93" s="191">
        <f t="shared" si="5"/>
        <v>0</v>
      </c>
    </row>
    <row r="94" spans="1:16" x14ac:dyDescent="0.3">
      <c r="A94" s="280"/>
      <c r="B94" s="112" t="s">
        <v>515</v>
      </c>
      <c r="C94" s="178">
        <v>531719</v>
      </c>
      <c r="D94" s="179">
        <v>0</v>
      </c>
      <c r="E94" s="180">
        <v>531719</v>
      </c>
      <c r="F94" s="178">
        <v>531719</v>
      </c>
      <c r="G94" s="179"/>
      <c r="H94" s="180">
        <v>531719</v>
      </c>
      <c r="I94" s="178">
        <v>531719</v>
      </c>
      <c r="J94" s="179"/>
      <c r="K94" s="180">
        <v>531719</v>
      </c>
      <c r="L94" s="179">
        <v>629673.37</v>
      </c>
      <c r="M94" s="180">
        <v>536719</v>
      </c>
      <c r="N94" s="190">
        <f t="shared" si="3"/>
        <v>531719</v>
      </c>
      <c r="O94" s="190">
        <f t="shared" si="4"/>
        <v>531719</v>
      </c>
      <c r="P94" s="190">
        <f t="shared" si="5"/>
        <v>531719</v>
      </c>
    </row>
    <row r="95" spans="1:16" x14ac:dyDescent="0.3">
      <c r="A95" s="280"/>
      <c r="B95" s="110" t="s">
        <v>516</v>
      </c>
      <c r="C95" s="86">
        <v>150422</v>
      </c>
      <c r="D95" s="87">
        <v>0</v>
      </c>
      <c r="E95" s="169">
        <v>150422</v>
      </c>
      <c r="F95" s="86">
        <v>150422</v>
      </c>
      <c r="G95" s="87"/>
      <c r="H95" s="169">
        <v>150422</v>
      </c>
      <c r="I95" s="86">
        <v>150422</v>
      </c>
      <c r="J95" s="87"/>
      <c r="K95" s="169">
        <v>150422</v>
      </c>
      <c r="L95" s="87">
        <v>201375.35999999999</v>
      </c>
      <c r="M95" s="169">
        <v>155422</v>
      </c>
      <c r="N95" s="183">
        <f t="shared" si="3"/>
        <v>150422</v>
      </c>
      <c r="O95" s="183">
        <f t="shared" si="4"/>
        <v>150422</v>
      </c>
      <c r="P95" s="183">
        <f t="shared" si="5"/>
        <v>150422</v>
      </c>
    </row>
    <row r="96" spans="1:16" x14ac:dyDescent="0.3">
      <c r="A96" s="280"/>
      <c r="B96" s="111" t="s">
        <v>517</v>
      </c>
      <c r="C96" s="86">
        <v>381297</v>
      </c>
      <c r="D96" s="87">
        <v>0</v>
      </c>
      <c r="E96" s="169">
        <v>381297</v>
      </c>
      <c r="F96" s="86">
        <v>381297</v>
      </c>
      <c r="G96" s="87"/>
      <c r="H96" s="169">
        <v>381297</v>
      </c>
      <c r="I96" s="86">
        <v>381297</v>
      </c>
      <c r="J96" s="87"/>
      <c r="K96" s="169">
        <v>381297</v>
      </c>
      <c r="L96" s="87">
        <v>428298.01</v>
      </c>
      <c r="M96" s="169">
        <v>381297</v>
      </c>
      <c r="N96" s="183">
        <f t="shared" si="3"/>
        <v>381297</v>
      </c>
      <c r="O96" s="183">
        <f t="shared" si="4"/>
        <v>381297</v>
      </c>
      <c r="P96" s="183">
        <f t="shared" si="5"/>
        <v>381297</v>
      </c>
    </row>
    <row r="97" spans="1:16" x14ac:dyDescent="0.3">
      <c r="A97" s="280"/>
      <c r="B97" s="112" t="s">
        <v>518</v>
      </c>
      <c r="C97" s="113">
        <v>260195</v>
      </c>
      <c r="D97" s="97">
        <v>0</v>
      </c>
      <c r="E97" s="162">
        <v>260195</v>
      </c>
      <c r="F97" s="113">
        <v>260195</v>
      </c>
      <c r="G97" s="97"/>
      <c r="H97" s="162">
        <v>260195</v>
      </c>
      <c r="I97" s="113">
        <v>260195</v>
      </c>
      <c r="J97" s="97"/>
      <c r="K97" s="162">
        <v>260195</v>
      </c>
      <c r="L97" s="97">
        <v>273432.88</v>
      </c>
      <c r="M97" s="162">
        <v>262764</v>
      </c>
      <c r="N97" s="190">
        <f t="shared" si="3"/>
        <v>260195</v>
      </c>
      <c r="O97" s="190">
        <f t="shared" si="4"/>
        <v>260195</v>
      </c>
      <c r="P97" s="190">
        <f t="shared" si="5"/>
        <v>260195</v>
      </c>
    </row>
    <row r="98" spans="1:16" x14ac:dyDescent="0.3">
      <c r="A98" s="280"/>
      <c r="B98" s="110" t="s">
        <v>519</v>
      </c>
      <c r="C98" s="86">
        <v>212321</v>
      </c>
      <c r="D98" s="87">
        <v>0</v>
      </c>
      <c r="E98" s="169">
        <v>212321</v>
      </c>
      <c r="F98" s="86">
        <v>212321</v>
      </c>
      <c r="G98" s="87"/>
      <c r="H98" s="169">
        <v>212321</v>
      </c>
      <c r="I98" s="86">
        <v>212321</v>
      </c>
      <c r="J98" s="87"/>
      <c r="K98" s="169">
        <v>212321</v>
      </c>
      <c r="L98" s="87">
        <v>216468.51</v>
      </c>
      <c r="M98" s="169">
        <v>216154</v>
      </c>
      <c r="N98" s="183">
        <f t="shared" si="3"/>
        <v>212321</v>
      </c>
      <c r="O98" s="183">
        <f t="shared" si="4"/>
        <v>212321</v>
      </c>
      <c r="P98" s="183">
        <f t="shared" si="5"/>
        <v>212321</v>
      </c>
    </row>
    <row r="99" spans="1:16" x14ac:dyDescent="0.3">
      <c r="A99" s="280"/>
      <c r="B99" s="110" t="s">
        <v>460</v>
      </c>
      <c r="C99" s="86">
        <v>40874</v>
      </c>
      <c r="D99" s="87">
        <v>0</v>
      </c>
      <c r="E99" s="169">
        <v>40874</v>
      </c>
      <c r="F99" s="86">
        <v>40874</v>
      </c>
      <c r="G99" s="87"/>
      <c r="H99" s="169">
        <v>40874</v>
      </c>
      <c r="I99" s="86">
        <v>40874</v>
      </c>
      <c r="J99" s="87"/>
      <c r="K99" s="169">
        <v>40874</v>
      </c>
      <c r="L99" s="87">
        <v>47004.46</v>
      </c>
      <c r="M99" s="169">
        <v>41610</v>
      </c>
      <c r="N99" s="183">
        <f t="shared" si="3"/>
        <v>40874</v>
      </c>
      <c r="O99" s="183">
        <f t="shared" si="4"/>
        <v>40874</v>
      </c>
      <c r="P99" s="183">
        <f t="shared" si="5"/>
        <v>40874</v>
      </c>
    </row>
    <row r="100" spans="1:16" x14ac:dyDescent="0.3">
      <c r="A100" s="280"/>
      <c r="B100" s="110" t="s">
        <v>484</v>
      </c>
      <c r="C100" s="86">
        <v>7000</v>
      </c>
      <c r="D100" s="87">
        <v>0</v>
      </c>
      <c r="E100" s="169">
        <v>7000</v>
      </c>
      <c r="F100" s="86">
        <v>7000</v>
      </c>
      <c r="G100" s="87"/>
      <c r="H100" s="169">
        <v>7000</v>
      </c>
      <c r="I100" s="86">
        <v>7000</v>
      </c>
      <c r="J100" s="87"/>
      <c r="K100" s="169">
        <v>7000</v>
      </c>
      <c r="L100" s="87">
        <v>9959.91</v>
      </c>
      <c r="M100" s="169">
        <v>5000</v>
      </c>
      <c r="N100" s="183">
        <f t="shared" si="3"/>
        <v>7000</v>
      </c>
      <c r="O100" s="183">
        <f t="shared" si="4"/>
        <v>7000</v>
      </c>
      <c r="P100" s="183">
        <f t="shared" si="5"/>
        <v>7000</v>
      </c>
    </row>
    <row r="101" spans="1:16" x14ac:dyDescent="0.3">
      <c r="A101" s="280"/>
      <c r="B101" s="181" t="s">
        <v>520</v>
      </c>
      <c r="C101" s="113">
        <v>2000</v>
      </c>
      <c r="D101" s="97">
        <v>0</v>
      </c>
      <c r="E101" s="169">
        <v>2000</v>
      </c>
      <c r="F101" s="113">
        <v>0</v>
      </c>
      <c r="G101" s="97"/>
      <c r="H101" s="169">
        <v>0</v>
      </c>
      <c r="I101" s="113">
        <v>0</v>
      </c>
      <c r="J101" s="97"/>
      <c r="K101" s="169">
        <v>0</v>
      </c>
      <c r="L101" s="87">
        <v>39330.400000000001</v>
      </c>
      <c r="M101" s="265">
        <v>4000</v>
      </c>
      <c r="N101" s="183">
        <f t="shared" si="3"/>
        <v>2000</v>
      </c>
      <c r="O101" s="183">
        <f t="shared" si="4"/>
        <v>0</v>
      </c>
      <c r="P101" s="183">
        <f t="shared" si="5"/>
        <v>0</v>
      </c>
    </row>
    <row r="102" spans="1:16" x14ac:dyDescent="0.3">
      <c r="A102" s="280"/>
      <c r="B102" s="112" t="s">
        <v>521</v>
      </c>
      <c r="C102" s="113">
        <v>172724</v>
      </c>
      <c r="D102" s="97">
        <v>0</v>
      </c>
      <c r="E102" s="162">
        <v>172724</v>
      </c>
      <c r="F102" s="113">
        <v>141024</v>
      </c>
      <c r="G102" s="97"/>
      <c r="H102" s="162">
        <v>141024</v>
      </c>
      <c r="I102" s="113">
        <v>141024</v>
      </c>
      <c r="J102" s="97"/>
      <c r="K102" s="162">
        <v>141024</v>
      </c>
      <c r="L102" s="97">
        <v>402015.64</v>
      </c>
      <c r="M102" s="162">
        <v>172724</v>
      </c>
      <c r="N102" s="190">
        <f t="shared" si="3"/>
        <v>172724</v>
      </c>
      <c r="O102" s="190">
        <f t="shared" si="4"/>
        <v>141024</v>
      </c>
      <c r="P102" s="190">
        <f t="shared" si="5"/>
        <v>141024</v>
      </c>
    </row>
    <row r="103" spans="1:16" x14ac:dyDescent="0.3">
      <c r="A103" s="280"/>
      <c r="B103" s="110" t="s">
        <v>522</v>
      </c>
      <c r="C103" s="86">
        <v>3500</v>
      </c>
      <c r="D103" s="87">
        <v>0</v>
      </c>
      <c r="E103" s="169">
        <v>3500</v>
      </c>
      <c r="F103" s="86">
        <v>3500</v>
      </c>
      <c r="G103" s="87"/>
      <c r="H103" s="169">
        <v>3500</v>
      </c>
      <c r="I103" s="86">
        <v>3500</v>
      </c>
      <c r="J103" s="87"/>
      <c r="K103" s="169">
        <v>3500</v>
      </c>
      <c r="L103" s="87">
        <v>4980</v>
      </c>
      <c r="M103" s="169">
        <v>3500</v>
      </c>
      <c r="N103" s="183">
        <f t="shared" si="3"/>
        <v>3500</v>
      </c>
      <c r="O103" s="183">
        <f t="shared" si="4"/>
        <v>3500</v>
      </c>
      <c r="P103" s="183">
        <f t="shared" si="5"/>
        <v>3500</v>
      </c>
    </row>
    <row r="104" spans="1:16" x14ac:dyDescent="0.3">
      <c r="A104" s="280"/>
      <c r="B104" s="110" t="s">
        <v>523</v>
      </c>
      <c r="C104" s="86">
        <v>35000</v>
      </c>
      <c r="D104" s="87">
        <v>0</v>
      </c>
      <c r="E104" s="169">
        <v>35000</v>
      </c>
      <c r="F104" s="86">
        <v>3300</v>
      </c>
      <c r="G104" s="87"/>
      <c r="H104" s="169">
        <v>3300</v>
      </c>
      <c r="I104" s="86">
        <v>3300</v>
      </c>
      <c r="J104" s="87"/>
      <c r="K104" s="169">
        <v>3300</v>
      </c>
      <c r="L104" s="87">
        <v>0</v>
      </c>
      <c r="M104" s="169">
        <v>35000</v>
      </c>
      <c r="N104" s="183">
        <f t="shared" si="3"/>
        <v>35000</v>
      </c>
      <c r="O104" s="183">
        <f t="shared" si="4"/>
        <v>3300</v>
      </c>
      <c r="P104" s="183">
        <f t="shared" si="5"/>
        <v>3300</v>
      </c>
    </row>
    <row r="105" spans="1:16" x14ac:dyDescent="0.3">
      <c r="A105" s="280"/>
      <c r="B105" s="111" t="s">
        <v>524</v>
      </c>
      <c r="C105" s="86">
        <v>114000</v>
      </c>
      <c r="D105" s="87">
        <v>0</v>
      </c>
      <c r="E105" s="169">
        <v>114000</v>
      </c>
      <c r="F105" s="86">
        <v>114000</v>
      </c>
      <c r="G105" s="87"/>
      <c r="H105" s="169">
        <v>114000</v>
      </c>
      <c r="I105" s="86">
        <v>114000</v>
      </c>
      <c r="J105" s="87"/>
      <c r="K105" s="169">
        <v>114000</v>
      </c>
      <c r="L105" s="87">
        <v>397035.64</v>
      </c>
      <c r="M105" s="169">
        <v>114000</v>
      </c>
      <c r="N105" s="183">
        <f t="shared" si="3"/>
        <v>114000</v>
      </c>
      <c r="O105" s="183">
        <f t="shared" si="4"/>
        <v>114000</v>
      </c>
      <c r="P105" s="183">
        <f t="shared" si="5"/>
        <v>114000</v>
      </c>
    </row>
    <row r="106" spans="1:16" x14ac:dyDescent="0.3">
      <c r="A106" s="280"/>
      <c r="B106" s="182" t="s">
        <v>525</v>
      </c>
      <c r="C106" s="86">
        <v>20224</v>
      </c>
      <c r="D106" s="87">
        <v>0</v>
      </c>
      <c r="E106" s="169">
        <v>20224</v>
      </c>
      <c r="F106" s="86">
        <v>20224</v>
      </c>
      <c r="G106" s="87"/>
      <c r="H106" s="169">
        <v>20224</v>
      </c>
      <c r="I106" s="86">
        <v>20224</v>
      </c>
      <c r="J106" s="87"/>
      <c r="K106" s="169">
        <v>20224</v>
      </c>
      <c r="L106" s="87">
        <v>0</v>
      </c>
      <c r="M106" s="169">
        <v>20224</v>
      </c>
      <c r="N106" s="183">
        <f t="shared" si="3"/>
        <v>20224</v>
      </c>
      <c r="O106" s="183">
        <f t="shared" si="4"/>
        <v>20224</v>
      </c>
      <c r="P106" s="183">
        <f t="shared" si="5"/>
        <v>20224</v>
      </c>
    </row>
    <row r="107" spans="1:16" ht="15" thickBot="1" x14ac:dyDescent="0.35">
      <c r="A107" s="281"/>
      <c r="B107" s="118" t="s">
        <v>526</v>
      </c>
      <c r="C107" s="163">
        <v>72062</v>
      </c>
      <c r="D107" s="164">
        <v>0</v>
      </c>
      <c r="E107" s="165">
        <v>72062</v>
      </c>
      <c r="F107" s="163">
        <v>72062</v>
      </c>
      <c r="G107" s="164"/>
      <c r="H107" s="165">
        <v>72062</v>
      </c>
      <c r="I107" s="163">
        <v>72062</v>
      </c>
      <c r="J107" s="164"/>
      <c r="K107" s="165">
        <v>72062</v>
      </c>
      <c r="L107" s="164">
        <v>74438.38</v>
      </c>
      <c r="M107" s="165">
        <v>72508</v>
      </c>
      <c r="N107" s="190">
        <f t="shared" si="3"/>
        <v>72062</v>
      </c>
      <c r="O107" s="190">
        <f t="shared" si="4"/>
        <v>72062</v>
      </c>
      <c r="P107" s="190">
        <f t="shared" si="5"/>
        <v>72062</v>
      </c>
    </row>
    <row r="108" spans="1:16" x14ac:dyDescent="0.3">
      <c r="O108">
        <f t="shared" si="4"/>
        <v>0</v>
      </c>
    </row>
  </sheetData>
  <mergeCells count="22">
    <mergeCell ref="N1:N2"/>
    <mergeCell ref="O1:O2"/>
    <mergeCell ref="P1:P2"/>
    <mergeCell ref="A62:A66"/>
    <mergeCell ref="A68:A81"/>
    <mergeCell ref="L1:L2"/>
    <mergeCell ref="A83:A87"/>
    <mergeCell ref="A89:A91"/>
    <mergeCell ref="A93:A107"/>
    <mergeCell ref="M1:M2"/>
    <mergeCell ref="A15:A20"/>
    <mergeCell ref="A22:A31"/>
    <mergeCell ref="A33:A34"/>
    <mergeCell ref="A36:A40"/>
    <mergeCell ref="A42:A48"/>
    <mergeCell ref="A51:A60"/>
    <mergeCell ref="A1:B2"/>
    <mergeCell ref="C1:E1"/>
    <mergeCell ref="F1:H1"/>
    <mergeCell ref="I1:K1"/>
    <mergeCell ref="A5:A8"/>
    <mergeCell ref="A10:A13"/>
  </mergeCells>
  <pageMargins left="0.31496062992125984" right="0.31496062992125984" top="0.74803149606299213" bottom="0.74803149606299213" header="0.31496062992125984" footer="0.31496062992125984"/>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6"/>
  <sheetViews>
    <sheetView zoomScaleNormal="100" workbookViewId="0">
      <selection activeCell="H24" sqref="H24"/>
    </sheetView>
  </sheetViews>
  <sheetFormatPr defaultRowHeight="14.4" x14ac:dyDescent="0.3"/>
  <cols>
    <col min="1" max="1" width="18.109375" customWidth="1"/>
    <col min="2" max="6" width="14.109375" customWidth="1"/>
  </cols>
  <sheetData>
    <row r="1" spans="1:6" ht="18" x14ac:dyDescent="0.35">
      <c r="A1" s="289" t="s">
        <v>0</v>
      </c>
      <c r="B1" s="289"/>
      <c r="C1" s="289"/>
      <c r="D1" s="289"/>
    </row>
    <row r="2" spans="1:6" ht="15.6" x14ac:dyDescent="0.3">
      <c r="A2" s="1" t="s">
        <v>4</v>
      </c>
    </row>
    <row r="4" spans="1:6" ht="15.75" customHeight="1" x14ac:dyDescent="0.3">
      <c r="A4" s="8" t="s">
        <v>1</v>
      </c>
      <c r="B4" s="240" t="s">
        <v>592</v>
      </c>
      <c r="C4" s="241" t="s">
        <v>588</v>
      </c>
      <c r="D4" s="240">
        <v>2025</v>
      </c>
      <c r="E4" s="240">
        <v>2026</v>
      </c>
      <c r="F4" s="240">
        <v>2027</v>
      </c>
    </row>
    <row r="5" spans="1:6" x14ac:dyDescent="0.3">
      <c r="A5" s="2"/>
      <c r="B5" s="229">
        <f>rozpočet!L4</f>
        <v>945572.11</v>
      </c>
      <c r="C5" s="229">
        <f>rozpočet!M4</f>
        <v>1002837</v>
      </c>
      <c r="D5" s="6">
        <f>rozpočet!N4</f>
        <v>947337</v>
      </c>
      <c r="E5" s="6">
        <f>rozpočet!O4</f>
        <v>897337</v>
      </c>
      <c r="F5" s="6">
        <f>rozpočet!P4</f>
        <v>897337</v>
      </c>
    </row>
    <row r="6" spans="1:6" x14ac:dyDescent="0.3">
      <c r="A6" s="3"/>
      <c r="B6" s="4"/>
      <c r="C6" s="4"/>
      <c r="D6" s="4"/>
    </row>
    <row r="7" spans="1:6" x14ac:dyDescent="0.3">
      <c r="A7" t="s">
        <v>5</v>
      </c>
    </row>
    <row r="8" spans="1:6" ht="34.5" customHeight="1" x14ac:dyDescent="0.3">
      <c r="A8" s="298" t="s">
        <v>3</v>
      </c>
      <c r="B8" s="298"/>
      <c r="C8" s="298"/>
      <c r="D8" s="298"/>
      <c r="E8" s="298"/>
      <c r="F8" s="298"/>
    </row>
    <row r="10" spans="1:6" ht="15.6" x14ac:dyDescent="0.3">
      <c r="A10" s="299" t="s">
        <v>6</v>
      </c>
      <c r="B10" s="299"/>
      <c r="C10" s="299"/>
      <c r="D10" s="299"/>
      <c r="E10" s="299"/>
      <c r="F10" s="299"/>
    </row>
    <row r="11" spans="1:6" x14ac:dyDescent="0.3">
      <c r="A11" t="s">
        <v>7</v>
      </c>
    </row>
    <row r="13" spans="1:6" x14ac:dyDescent="0.3">
      <c r="A13" s="8" t="s">
        <v>1</v>
      </c>
      <c r="B13" s="240" t="s">
        <v>592</v>
      </c>
      <c r="C13" s="241" t="s">
        <v>588</v>
      </c>
      <c r="D13" s="240">
        <v>2025</v>
      </c>
      <c r="E13" s="240">
        <v>2026</v>
      </c>
      <c r="F13" s="240">
        <v>2027</v>
      </c>
    </row>
    <row r="14" spans="1:6" x14ac:dyDescent="0.3">
      <c r="A14" s="2"/>
      <c r="B14" s="229">
        <f>rozpočet!L5</f>
        <v>265784.63</v>
      </c>
      <c r="C14" s="229">
        <f>rozpočet!M5</f>
        <v>238760</v>
      </c>
      <c r="D14" s="6">
        <f>rozpočet!N5</f>
        <v>238760</v>
      </c>
      <c r="E14" s="6">
        <f>rozpočet!O5</f>
        <v>238760</v>
      </c>
      <c r="F14" s="6">
        <f>rozpočet!P5</f>
        <v>238760</v>
      </c>
    </row>
    <row r="16" spans="1:6" x14ac:dyDescent="0.3">
      <c r="A16" s="290" t="s">
        <v>8</v>
      </c>
      <c r="B16" s="291"/>
      <c r="C16" s="291"/>
      <c r="D16" s="291"/>
      <c r="E16" s="291"/>
      <c r="F16" s="292"/>
    </row>
    <row r="17" spans="1:6" x14ac:dyDescent="0.3">
      <c r="A17" s="7" t="s">
        <v>9</v>
      </c>
      <c r="B17" s="293" t="s">
        <v>10</v>
      </c>
      <c r="C17" s="294"/>
      <c r="D17" s="294"/>
      <c r="E17" s="294"/>
      <c r="F17" s="295"/>
    </row>
    <row r="18" spans="1:6" x14ac:dyDescent="0.3">
      <c r="A18" s="7" t="s">
        <v>11</v>
      </c>
      <c r="B18" s="293" t="s">
        <v>12</v>
      </c>
      <c r="C18" s="294"/>
      <c r="D18" s="294"/>
      <c r="E18" s="294"/>
      <c r="F18" s="295"/>
    </row>
    <row r="19" spans="1:6" x14ac:dyDescent="0.3">
      <c r="A19" s="2" t="s">
        <v>13</v>
      </c>
      <c r="B19" s="6" t="s">
        <v>14</v>
      </c>
      <c r="C19" s="6" t="s">
        <v>15</v>
      </c>
      <c r="D19" s="6" t="s">
        <v>16</v>
      </c>
      <c r="E19" s="6" t="s">
        <v>17</v>
      </c>
      <c r="F19" s="6" t="s">
        <v>18</v>
      </c>
    </row>
    <row r="20" spans="1:6" x14ac:dyDescent="0.3">
      <c r="A20" s="2" t="s">
        <v>19</v>
      </c>
      <c r="B20" s="6">
        <v>253</v>
      </c>
      <c r="C20" s="6">
        <v>253</v>
      </c>
      <c r="D20" s="6">
        <v>350</v>
      </c>
      <c r="E20" s="6">
        <v>350</v>
      </c>
      <c r="F20" s="6">
        <v>350</v>
      </c>
    </row>
    <row r="21" spans="1:6" x14ac:dyDescent="0.3">
      <c r="A21" s="2" t="s">
        <v>20</v>
      </c>
      <c r="B21" s="6">
        <v>412</v>
      </c>
      <c r="C21" s="6"/>
      <c r="D21" s="6"/>
      <c r="E21" s="6"/>
      <c r="F21" s="6"/>
    </row>
    <row r="22" spans="1:6" x14ac:dyDescent="0.3">
      <c r="A22" s="7" t="s">
        <v>11</v>
      </c>
      <c r="B22" s="7" t="s">
        <v>21</v>
      </c>
      <c r="C22" s="7"/>
      <c r="D22" s="7"/>
      <c r="E22" s="7"/>
      <c r="F22" s="7"/>
    </row>
    <row r="23" spans="1:6" x14ac:dyDescent="0.3">
      <c r="A23" s="2" t="s">
        <v>13</v>
      </c>
      <c r="B23" s="6" t="s">
        <v>14</v>
      </c>
      <c r="C23" s="6" t="s">
        <v>15</v>
      </c>
      <c r="D23" s="6" t="s">
        <v>16</v>
      </c>
      <c r="E23" s="6" t="s">
        <v>17</v>
      </c>
      <c r="F23" s="6" t="s">
        <v>18</v>
      </c>
    </row>
    <row r="24" spans="1:6" x14ac:dyDescent="0.3">
      <c r="A24" s="2" t="s">
        <v>19</v>
      </c>
      <c r="B24" s="6">
        <v>5</v>
      </c>
      <c r="C24" s="6">
        <v>5</v>
      </c>
      <c r="D24" s="6">
        <v>6</v>
      </c>
      <c r="E24" s="6">
        <v>6</v>
      </c>
      <c r="F24" s="6">
        <v>6</v>
      </c>
    </row>
    <row r="25" spans="1:6" x14ac:dyDescent="0.3">
      <c r="A25" s="2" t="s">
        <v>20</v>
      </c>
      <c r="B25" s="6">
        <v>4</v>
      </c>
      <c r="C25" s="6"/>
      <c r="D25" s="6"/>
      <c r="E25" s="6"/>
      <c r="F25" s="6"/>
    </row>
    <row r="26" spans="1:6" x14ac:dyDescent="0.3">
      <c r="A26" s="7" t="s">
        <v>9</v>
      </c>
      <c r="B26" s="7" t="s">
        <v>22</v>
      </c>
      <c r="C26" s="7"/>
      <c r="D26" s="7"/>
      <c r="E26" s="7"/>
      <c r="F26" s="7"/>
    </row>
    <row r="27" spans="1:6" x14ac:dyDescent="0.3">
      <c r="A27" s="7" t="s">
        <v>11</v>
      </c>
      <c r="B27" s="7" t="s">
        <v>23</v>
      </c>
      <c r="C27" s="7"/>
      <c r="D27" s="7"/>
      <c r="E27" s="7"/>
      <c r="F27" s="7"/>
    </row>
    <row r="28" spans="1:6" x14ac:dyDescent="0.3">
      <c r="A28" s="2" t="s">
        <v>13</v>
      </c>
      <c r="B28" s="6" t="s">
        <v>14</v>
      </c>
      <c r="C28" s="6" t="s">
        <v>15</v>
      </c>
      <c r="D28" s="6" t="s">
        <v>16</v>
      </c>
      <c r="E28" s="6" t="s">
        <v>17</v>
      </c>
      <c r="F28" s="6" t="s">
        <v>18</v>
      </c>
    </row>
    <row r="29" spans="1:6" x14ac:dyDescent="0.3">
      <c r="A29" s="2" t="s">
        <v>19</v>
      </c>
      <c r="B29" s="6">
        <v>30</v>
      </c>
      <c r="C29" s="6">
        <v>30</v>
      </c>
      <c r="D29" s="6">
        <v>30</v>
      </c>
      <c r="E29" s="6">
        <v>30</v>
      </c>
      <c r="F29" s="6">
        <v>30</v>
      </c>
    </row>
    <row r="30" spans="1:6" x14ac:dyDescent="0.3">
      <c r="A30" s="2" t="s">
        <v>20</v>
      </c>
      <c r="B30" s="6">
        <v>23</v>
      </c>
      <c r="C30" s="6"/>
      <c r="D30" s="6"/>
      <c r="E30" s="6"/>
      <c r="F30" s="6"/>
    </row>
    <row r="32" spans="1:6" x14ac:dyDescent="0.3">
      <c r="A32" s="5" t="s">
        <v>5</v>
      </c>
    </row>
    <row r="33" spans="1:6" ht="63.75" customHeight="1" x14ac:dyDescent="0.3">
      <c r="A33" s="297" t="s">
        <v>24</v>
      </c>
      <c r="B33" s="297"/>
      <c r="C33" s="297"/>
      <c r="D33" s="297"/>
      <c r="E33" s="297"/>
      <c r="F33" s="297"/>
    </row>
    <row r="36" spans="1:6" ht="15.6" x14ac:dyDescent="0.3">
      <c r="A36" s="299" t="s">
        <v>25</v>
      </c>
      <c r="B36" s="299"/>
      <c r="C36" s="299"/>
      <c r="D36" s="299"/>
      <c r="E36" s="299"/>
      <c r="F36" s="299"/>
    </row>
    <row r="37" spans="1:6" x14ac:dyDescent="0.3">
      <c r="A37" t="s">
        <v>26</v>
      </c>
    </row>
    <row r="39" spans="1:6" x14ac:dyDescent="0.3">
      <c r="A39" s="8" t="s">
        <v>1</v>
      </c>
      <c r="B39" s="240" t="s">
        <v>592</v>
      </c>
      <c r="C39" s="241" t="s">
        <v>588</v>
      </c>
      <c r="D39" s="240">
        <v>2025</v>
      </c>
      <c r="E39" s="240">
        <v>2026</v>
      </c>
      <c r="F39" s="240">
        <v>2027</v>
      </c>
    </row>
    <row r="40" spans="1:6" x14ac:dyDescent="0.3">
      <c r="A40" s="2"/>
      <c r="B40" s="229">
        <f>rozpočet!L6</f>
        <v>382010.17</v>
      </c>
      <c r="C40" s="229">
        <f>rozpočet!M6</f>
        <v>359841</v>
      </c>
      <c r="D40" s="6">
        <f>rozpočet!N6</f>
        <v>103341</v>
      </c>
      <c r="E40" s="6">
        <f>rozpočet!O6</f>
        <v>53341</v>
      </c>
      <c r="F40" s="6">
        <f>rozpočet!P6</f>
        <v>53341</v>
      </c>
    </row>
    <row r="47" spans="1:6" x14ac:dyDescent="0.3">
      <c r="A47" s="300" t="s">
        <v>8</v>
      </c>
      <c r="B47" s="300"/>
      <c r="C47" s="300"/>
      <c r="D47" s="300"/>
      <c r="E47" s="300"/>
      <c r="F47" s="300"/>
    </row>
    <row r="48" spans="1:6" x14ac:dyDescent="0.3">
      <c r="A48" s="7" t="s">
        <v>9</v>
      </c>
      <c r="B48" s="296" t="s">
        <v>27</v>
      </c>
      <c r="C48" s="296"/>
      <c r="D48" s="296"/>
      <c r="E48" s="296"/>
      <c r="F48" s="296"/>
    </row>
    <row r="49" spans="1:6" x14ac:dyDescent="0.3">
      <c r="A49" s="7" t="s">
        <v>11</v>
      </c>
      <c r="B49" s="296" t="s">
        <v>28</v>
      </c>
      <c r="C49" s="296"/>
      <c r="D49" s="296"/>
      <c r="E49" s="296"/>
      <c r="F49" s="296"/>
    </row>
    <row r="50" spans="1:6" x14ac:dyDescent="0.3">
      <c r="A50" s="2" t="s">
        <v>13</v>
      </c>
      <c r="B50" s="6" t="s">
        <v>14</v>
      </c>
      <c r="C50" s="6" t="s">
        <v>15</v>
      </c>
      <c r="D50" s="6" t="s">
        <v>16</v>
      </c>
      <c r="E50" s="6" t="s">
        <v>17</v>
      </c>
      <c r="F50" s="6" t="s">
        <v>18</v>
      </c>
    </row>
    <row r="51" spans="1:6" x14ac:dyDescent="0.3">
      <c r="A51" s="2" t="s">
        <v>19</v>
      </c>
      <c r="B51" s="6">
        <v>2</v>
      </c>
      <c r="C51" s="6">
        <v>2</v>
      </c>
      <c r="D51" s="6">
        <v>2</v>
      </c>
      <c r="E51" s="6">
        <v>2</v>
      </c>
      <c r="F51" s="6">
        <v>2</v>
      </c>
    </row>
    <row r="52" spans="1:6" x14ac:dyDescent="0.3">
      <c r="A52" s="2" t="s">
        <v>20</v>
      </c>
      <c r="B52" s="6">
        <v>1</v>
      </c>
      <c r="C52" s="6"/>
      <c r="D52" s="6"/>
      <c r="E52" s="6"/>
      <c r="F52" s="6"/>
    </row>
    <row r="53" spans="1:6" x14ac:dyDescent="0.3">
      <c r="A53" s="7" t="s">
        <v>9</v>
      </c>
      <c r="B53" s="296" t="s">
        <v>29</v>
      </c>
      <c r="C53" s="296"/>
      <c r="D53" s="296"/>
      <c r="E53" s="296"/>
      <c r="F53" s="296"/>
    </row>
    <row r="54" spans="1:6" x14ac:dyDescent="0.3">
      <c r="A54" s="7" t="s">
        <v>11</v>
      </c>
      <c r="B54" s="7" t="s">
        <v>30</v>
      </c>
      <c r="C54" s="7"/>
      <c r="D54" s="7"/>
      <c r="E54" s="7"/>
      <c r="F54" s="7"/>
    </row>
    <row r="55" spans="1:6" x14ac:dyDescent="0.3">
      <c r="A55" s="2" t="s">
        <v>13</v>
      </c>
      <c r="B55" s="6" t="s">
        <v>14</v>
      </c>
      <c r="C55" s="6" t="s">
        <v>15</v>
      </c>
      <c r="D55" s="6" t="s">
        <v>16</v>
      </c>
      <c r="E55" s="6" t="s">
        <v>17</v>
      </c>
      <c r="F55" s="6" t="s">
        <v>18</v>
      </c>
    </row>
    <row r="56" spans="1:6" x14ac:dyDescent="0.3">
      <c r="A56" s="2" t="s">
        <v>19</v>
      </c>
      <c r="B56" s="6">
        <v>10</v>
      </c>
      <c r="C56" s="6">
        <v>10</v>
      </c>
      <c r="D56" s="6">
        <v>10</v>
      </c>
      <c r="E56" s="6">
        <v>10</v>
      </c>
      <c r="F56" s="6">
        <v>10</v>
      </c>
    </row>
    <row r="57" spans="1:6" x14ac:dyDescent="0.3">
      <c r="A57" s="2" t="s">
        <v>20</v>
      </c>
      <c r="B57" s="6">
        <v>13</v>
      </c>
      <c r="C57" s="6"/>
      <c r="D57" s="6"/>
      <c r="E57" s="6"/>
      <c r="F57" s="6"/>
    </row>
    <row r="58" spans="1:6" x14ac:dyDescent="0.3">
      <c r="A58" s="7" t="s">
        <v>11</v>
      </c>
      <c r="B58" s="296" t="s">
        <v>31</v>
      </c>
      <c r="C58" s="296"/>
      <c r="D58" s="296"/>
      <c r="E58" s="296"/>
      <c r="F58" s="296"/>
    </row>
    <row r="59" spans="1:6" x14ac:dyDescent="0.3">
      <c r="A59" s="2" t="s">
        <v>13</v>
      </c>
      <c r="B59" s="6" t="s">
        <v>14</v>
      </c>
      <c r="C59" s="6" t="s">
        <v>15</v>
      </c>
      <c r="D59" s="6" t="s">
        <v>16</v>
      </c>
      <c r="E59" s="6" t="s">
        <v>17</v>
      </c>
      <c r="F59" s="6" t="s">
        <v>18</v>
      </c>
    </row>
    <row r="60" spans="1:6" x14ac:dyDescent="0.3">
      <c r="A60" s="2" t="s">
        <v>19</v>
      </c>
      <c r="B60" s="6">
        <v>0</v>
      </c>
      <c r="C60" s="6">
        <v>0</v>
      </c>
      <c r="D60" s="6">
        <v>0</v>
      </c>
      <c r="E60" s="6">
        <v>0</v>
      </c>
      <c r="F60" s="6">
        <v>0</v>
      </c>
    </row>
    <row r="61" spans="1:6" x14ac:dyDescent="0.3">
      <c r="A61" s="2" t="s">
        <v>20</v>
      </c>
      <c r="B61" s="6">
        <v>0</v>
      </c>
      <c r="C61" s="6"/>
      <c r="D61" s="6"/>
      <c r="E61" s="6"/>
      <c r="F61" s="6"/>
    </row>
    <row r="63" spans="1:6" x14ac:dyDescent="0.3">
      <c r="A63" s="5" t="s">
        <v>5</v>
      </c>
    </row>
    <row r="64" spans="1:6" ht="189.75" customHeight="1" x14ac:dyDescent="0.3">
      <c r="A64" s="297" t="s">
        <v>580</v>
      </c>
      <c r="B64" s="301"/>
      <c r="C64" s="301"/>
      <c r="D64" s="301"/>
      <c r="E64" s="301"/>
      <c r="F64" s="301"/>
    </row>
    <row r="66" spans="1:6" ht="15.6" x14ac:dyDescent="0.3">
      <c r="A66" s="9" t="s">
        <v>32</v>
      </c>
    </row>
    <row r="67" spans="1:6" x14ac:dyDescent="0.3">
      <c r="A67" s="10" t="s">
        <v>33</v>
      </c>
    </row>
    <row r="69" spans="1:6" x14ac:dyDescent="0.3">
      <c r="A69" s="8" t="s">
        <v>1</v>
      </c>
      <c r="B69" s="240" t="s">
        <v>592</v>
      </c>
      <c r="C69" s="241" t="s">
        <v>588</v>
      </c>
      <c r="D69" s="240">
        <v>2025</v>
      </c>
      <c r="E69" s="240">
        <v>2026</v>
      </c>
      <c r="F69" s="240">
        <v>2027</v>
      </c>
    </row>
    <row r="70" spans="1:6" x14ac:dyDescent="0.3">
      <c r="A70" s="2"/>
      <c r="B70" s="229">
        <f>rozpočet!L8</f>
        <v>44892.83</v>
      </c>
      <c r="C70" s="229">
        <f>rozpočet!M8</f>
        <v>41391</v>
      </c>
      <c r="D70" s="6">
        <f>rozpočet!N8</f>
        <v>41391</v>
      </c>
      <c r="E70" s="6">
        <f>rozpočet!O8</f>
        <v>41391</v>
      </c>
      <c r="F70" s="6">
        <f>rozpočet!P8</f>
        <v>41391</v>
      </c>
    </row>
    <row r="77" spans="1:6" x14ac:dyDescent="0.3">
      <c r="A77" s="302" t="s">
        <v>8</v>
      </c>
      <c r="B77" s="302"/>
      <c r="C77" s="302"/>
      <c r="D77" s="302"/>
      <c r="E77" s="302"/>
      <c r="F77" s="302"/>
    </row>
    <row r="78" spans="1:6" x14ac:dyDescent="0.3">
      <c r="A78" s="15" t="s">
        <v>9</v>
      </c>
      <c r="B78" s="303" t="s">
        <v>34</v>
      </c>
      <c r="C78" s="303"/>
      <c r="D78" s="303"/>
      <c r="E78" s="303"/>
      <c r="F78" s="303"/>
    </row>
    <row r="79" spans="1:6" ht="28.8" x14ac:dyDescent="0.3">
      <c r="A79" s="16" t="s">
        <v>11</v>
      </c>
      <c r="B79" s="304" t="s">
        <v>35</v>
      </c>
      <c r="C79" s="304"/>
      <c r="D79" s="304"/>
      <c r="E79" s="304"/>
      <c r="F79" s="304"/>
    </row>
    <row r="80" spans="1:6" x14ac:dyDescent="0.3">
      <c r="A80" s="17" t="s">
        <v>13</v>
      </c>
      <c r="B80" s="18" t="s">
        <v>14</v>
      </c>
      <c r="C80" s="18" t="s">
        <v>15</v>
      </c>
      <c r="D80" s="18" t="s">
        <v>16</v>
      </c>
      <c r="E80" s="18" t="s">
        <v>17</v>
      </c>
      <c r="F80" s="18" t="s">
        <v>18</v>
      </c>
    </row>
    <row r="81" spans="1:6" x14ac:dyDescent="0.3">
      <c r="A81" s="17" t="s">
        <v>19</v>
      </c>
      <c r="B81" s="18" t="s">
        <v>36</v>
      </c>
      <c r="C81" s="18" t="s">
        <v>36</v>
      </c>
      <c r="D81" s="18" t="s">
        <v>36</v>
      </c>
      <c r="E81" s="18" t="s">
        <v>36</v>
      </c>
      <c r="F81" s="18" t="s">
        <v>36</v>
      </c>
    </row>
    <row r="82" spans="1:6" x14ac:dyDescent="0.3">
      <c r="A82" s="17" t="s">
        <v>20</v>
      </c>
      <c r="B82" s="18" t="s">
        <v>36</v>
      </c>
      <c r="C82" s="18"/>
      <c r="D82" s="18"/>
      <c r="E82" s="18"/>
      <c r="F82" s="18"/>
    </row>
    <row r="83" spans="1:6" x14ac:dyDescent="0.3">
      <c r="A83" s="15" t="s">
        <v>9</v>
      </c>
      <c r="B83" s="303" t="s">
        <v>37</v>
      </c>
      <c r="C83" s="303"/>
      <c r="D83" s="303"/>
      <c r="E83" s="303"/>
      <c r="F83" s="303"/>
    </row>
    <row r="84" spans="1:6" ht="28.8" x14ac:dyDescent="0.3">
      <c r="A84" s="16" t="s">
        <v>11</v>
      </c>
      <c r="B84" s="304" t="s">
        <v>38</v>
      </c>
      <c r="C84" s="304"/>
      <c r="D84" s="304"/>
      <c r="E84" s="304"/>
      <c r="F84" s="304"/>
    </row>
    <row r="85" spans="1:6" x14ac:dyDescent="0.3">
      <c r="A85" s="17" t="s">
        <v>13</v>
      </c>
      <c r="B85" s="18" t="s">
        <v>14</v>
      </c>
      <c r="C85" s="18" t="s">
        <v>15</v>
      </c>
      <c r="D85" s="18" t="s">
        <v>16</v>
      </c>
      <c r="E85" s="18" t="s">
        <v>17</v>
      </c>
      <c r="F85" s="18" t="s">
        <v>18</v>
      </c>
    </row>
    <row r="86" spans="1:6" x14ac:dyDescent="0.3">
      <c r="A86" s="17" t="s">
        <v>19</v>
      </c>
      <c r="B86" s="18" t="s">
        <v>39</v>
      </c>
      <c r="C86" s="18" t="s">
        <v>39</v>
      </c>
      <c r="D86" s="18" t="s">
        <v>95</v>
      </c>
      <c r="E86" s="18" t="s">
        <v>95</v>
      </c>
      <c r="F86" s="18" t="s">
        <v>95</v>
      </c>
    </row>
    <row r="87" spans="1:6" x14ac:dyDescent="0.3">
      <c r="A87" s="17" t="s">
        <v>20</v>
      </c>
      <c r="B87" s="18" t="s">
        <v>39</v>
      </c>
      <c r="C87" s="18"/>
      <c r="D87" s="18"/>
      <c r="E87" s="18"/>
      <c r="F87" s="18"/>
    </row>
    <row r="89" spans="1:6" x14ac:dyDescent="0.3">
      <c r="A89" s="21" t="s">
        <v>2</v>
      </c>
    </row>
    <row r="90" spans="1:6" ht="60.75" customHeight="1" x14ac:dyDescent="0.3">
      <c r="A90" s="297" t="s">
        <v>40</v>
      </c>
      <c r="B90" s="297"/>
      <c r="C90" s="297"/>
      <c r="D90" s="297"/>
      <c r="E90" s="297"/>
      <c r="F90" s="297"/>
    </row>
    <row r="92" spans="1:6" ht="15.6" x14ac:dyDescent="0.3">
      <c r="A92" s="9" t="s">
        <v>41</v>
      </c>
    </row>
    <row r="93" spans="1:6" x14ac:dyDescent="0.3">
      <c r="A93" t="s">
        <v>42</v>
      </c>
    </row>
    <row r="95" spans="1:6" x14ac:dyDescent="0.3">
      <c r="A95" s="8" t="s">
        <v>1</v>
      </c>
      <c r="B95" s="240" t="s">
        <v>592</v>
      </c>
      <c r="C95" s="241" t="s">
        <v>588</v>
      </c>
      <c r="D95" s="240">
        <v>2025</v>
      </c>
      <c r="E95" s="240">
        <v>2026</v>
      </c>
      <c r="F95" s="240">
        <v>2027</v>
      </c>
    </row>
    <row r="96" spans="1:6" x14ac:dyDescent="0.3">
      <c r="A96" s="2"/>
      <c r="B96" s="229">
        <f>rozpočet!L8</f>
        <v>44892.83</v>
      </c>
      <c r="C96" s="229">
        <f>rozpočet!M8</f>
        <v>41391</v>
      </c>
      <c r="D96" s="6">
        <f>rozpočet!N8</f>
        <v>41391</v>
      </c>
      <c r="E96" s="6">
        <f>rozpočet!O8</f>
        <v>41391</v>
      </c>
      <c r="F96" s="6">
        <f>rozpočet!P8</f>
        <v>41391</v>
      </c>
    </row>
    <row r="98" spans="1:6" x14ac:dyDescent="0.3">
      <c r="A98" s="302" t="s">
        <v>8</v>
      </c>
      <c r="B98" s="302"/>
      <c r="C98" s="302"/>
      <c r="D98" s="302"/>
      <c r="E98" s="302"/>
      <c r="F98" s="302"/>
    </row>
    <row r="99" spans="1:6" x14ac:dyDescent="0.3">
      <c r="A99" s="15" t="s">
        <v>9</v>
      </c>
      <c r="B99" s="303" t="s">
        <v>43</v>
      </c>
      <c r="C99" s="303"/>
      <c r="D99" s="303"/>
      <c r="E99" s="303"/>
      <c r="F99" s="303"/>
    </row>
    <row r="100" spans="1:6" ht="28.8" x14ac:dyDescent="0.3">
      <c r="A100" s="16" t="s">
        <v>11</v>
      </c>
      <c r="B100" s="304" t="s">
        <v>44</v>
      </c>
      <c r="C100" s="304"/>
      <c r="D100" s="304"/>
      <c r="E100" s="304"/>
      <c r="F100" s="304"/>
    </row>
    <row r="101" spans="1:6" x14ac:dyDescent="0.3">
      <c r="A101" s="17" t="s">
        <v>13</v>
      </c>
      <c r="B101" s="18" t="s">
        <v>14</v>
      </c>
      <c r="C101" s="18" t="s">
        <v>15</v>
      </c>
      <c r="D101" s="18" t="s">
        <v>16</v>
      </c>
      <c r="E101" s="18" t="s">
        <v>17</v>
      </c>
      <c r="F101" s="18" t="s">
        <v>18</v>
      </c>
    </row>
    <row r="102" spans="1:6" x14ac:dyDescent="0.3">
      <c r="A102" s="17" t="s">
        <v>19</v>
      </c>
      <c r="B102" s="18">
        <v>7</v>
      </c>
      <c r="C102" s="18">
        <v>10</v>
      </c>
      <c r="D102" s="18">
        <v>20</v>
      </c>
      <c r="E102" s="18">
        <v>15</v>
      </c>
      <c r="F102" s="18">
        <v>15</v>
      </c>
    </row>
    <row r="103" spans="1:6" x14ac:dyDescent="0.3">
      <c r="A103" s="17" t="s">
        <v>20</v>
      </c>
      <c r="B103" s="18">
        <v>9</v>
      </c>
      <c r="C103" s="18"/>
      <c r="D103" s="18"/>
      <c r="E103" s="18"/>
      <c r="F103" s="18"/>
    </row>
    <row r="105" spans="1:6" x14ac:dyDescent="0.3">
      <c r="A105" s="21" t="s">
        <v>2</v>
      </c>
    </row>
    <row r="106" spans="1:6" ht="127.5" customHeight="1" x14ac:dyDescent="0.3">
      <c r="A106" s="297" t="s">
        <v>45</v>
      </c>
      <c r="B106" s="297"/>
      <c r="C106" s="297"/>
      <c r="D106" s="297"/>
      <c r="E106" s="297"/>
      <c r="F106" s="297"/>
    </row>
  </sheetData>
  <mergeCells count="24">
    <mergeCell ref="A106:F106"/>
    <mergeCell ref="B58:F58"/>
    <mergeCell ref="A64:F64"/>
    <mergeCell ref="A77:F77"/>
    <mergeCell ref="B78:F78"/>
    <mergeCell ref="B79:F79"/>
    <mergeCell ref="B83:F83"/>
    <mergeCell ref="B84:F84"/>
    <mergeCell ref="A90:F90"/>
    <mergeCell ref="A98:F98"/>
    <mergeCell ref="B99:F99"/>
    <mergeCell ref="B100:F100"/>
    <mergeCell ref="A1:D1"/>
    <mergeCell ref="A16:F16"/>
    <mergeCell ref="B17:F17"/>
    <mergeCell ref="B53:F53"/>
    <mergeCell ref="B18:F18"/>
    <mergeCell ref="A33:F33"/>
    <mergeCell ref="A8:F8"/>
    <mergeCell ref="A10:F10"/>
    <mergeCell ref="A36:F36"/>
    <mergeCell ref="A47:F47"/>
    <mergeCell ref="B48:F48"/>
    <mergeCell ref="B49:F49"/>
  </mergeCells>
  <pageMargins left="0.70866141732283472" right="0.31496062992125984"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7"/>
  <sheetViews>
    <sheetView workbookViewId="0"/>
  </sheetViews>
  <sheetFormatPr defaultColWidth="9" defaultRowHeight="14.4" x14ac:dyDescent="0.3"/>
  <cols>
    <col min="1" max="1" width="20" style="10" customWidth="1"/>
    <col min="2" max="6" width="13.88671875" style="10" customWidth="1"/>
    <col min="7" max="16384" width="9" style="10"/>
  </cols>
  <sheetData>
    <row r="1" spans="1:16" ht="18" x14ac:dyDescent="0.3">
      <c r="A1" s="26" t="s">
        <v>46</v>
      </c>
    </row>
    <row r="2" spans="1:16" ht="15.6" x14ac:dyDescent="0.3">
      <c r="A2" s="309" t="s">
        <v>66</v>
      </c>
      <c r="B2" s="309"/>
      <c r="C2" s="309"/>
      <c r="D2" s="309"/>
      <c r="E2" s="309"/>
      <c r="F2" s="309"/>
    </row>
    <row r="3" spans="1:16" ht="15.6" x14ac:dyDescent="0.3">
      <c r="A3" s="19"/>
    </row>
    <row r="4" spans="1:16" x14ac:dyDescent="0.3">
      <c r="A4" s="8" t="s">
        <v>1</v>
      </c>
      <c r="B4" s="240" t="s">
        <v>592</v>
      </c>
      <c r="C4" s="241" t="s">
        <v>588</v>
      </c>
      <c r="D4" s="240">
        <v>2025</v>
      </c>
      <c r="E4" s="240">
        <v>2026</v>
      </c>
      <c r="F4" s="240">
        <v>2027</v>
      </c>
    </row>
    <row r="5" spans="1:16" x14ac:dyDescent="0.3">
      <c r="A5" s="2"/>
      <c r="B5" s="229">
        <f>rozpočet!L9</f>
        <v>174066.85000000003</v>
      </c>
      <c r="C5" s="229">
        <f>rozpočet!M9</f>
        <v>57700</v>
      </c>
      <c r="D5" s="6">
        <f>rozpočet!N9</f>
        <v>79453</v>
      </c>
      <c r="E5" s="6">
        <f>rozpočet!O9</f>
        <v>66453</v>
      </c>
      <c r="F5" s="6">
        <f>rozpočet!P9</f>
        <v>66453</v>
      </c>
    </row>
    <row r="6" spans="1:16" ht="15.6" x14ac:dyDescent="0.3">
      <c r="A6" s="19"/>
    </row>
    <row r="7" spans="1:16" x14ac:dyDescent="0.3">
      <c r="A7" s="21" t="s">
        <v>2</v>
      </c>
    </row>
    <row r="8" spans="1:16" ht="81" customHeight="1" x14ac:dyDescent="0.3">
      <c r="A8" s="308" t="s">
        <v>581</v>
      </c>
      <c r="B8" s="308"/>
      <c r="C8" s="308"/>
      <c r="D8" s="308"/>
      <c r="E8" s="308"/>
      <c r="F8" s="308"/>
    </row>
    <row r="9" spans="1:16" ht="15.6" x14ac:dyDescent="0.3">
      <c r="A9" s="19"/>
    </row>
    <row r="10" spans="1:16" s="22" customFormat="1" ht="15.6" x14ac:dyDescent="0.3">
      <c r="A10" s="29" t="s">
        <v>47</v>
      </c>
    </row>
    <row r="11" spans="1:16" ht="18" x14ac:dyDescent="0.3">
      <c r="A11" s="27"/>
      <c r="J11" s="259"/>
      <c r="K11" s="45"/>
      <c r="L11" s="45"/>
      <c r="M11" s="45"/>
      <c r="N11" s="45"/>
      <c r="O11" s="45"/>
      <c r="P11" s="259"/>
    </row>
    <row r="12" spans="1:16" x14ac:dyDescent="0.3">
      <c r="A12" s="8" t="s">
        <v>1</v>
      </c>
      <c r="B12" s="240" t="s">
        <v>592</v>
      </c>
      <c r="C12" s="241" t="s">
        <v>588</v>
      </c>
      <c r="D12" s="240">
        <v>2025</v>
      </c>
      <c r="E12" s="240">
        <v>2026</v>
      </c>
      <c r="F12" s="240">
        <v>2027</v>
      </c>
    </row>
    <row r="13" spans="1:16" x14ac:dyDescent="0.3">
      <c r="A13" s="2"/>
      <c r="B13" s="229">
        <f>rozpočet!L10</f>
        <v>83772.710000000006</v>
      </c>
      <c r="C13" s="229">
        <f>rozpočet!M10</f>
        <v>560</v>
      </c>
      <c r="D13" s="229">
        <f>rozpočet!N10</f>
        <v>15000</v>
      </c>
      <c r="E13" s="229">
        <f>rozpočet!O10</f>
        <v>15000</v>
      </c>
      <c r="F13" s="229">
        <f>rozpočet!P10</f>
        <v>15000</v>
      </c>
    </row>
    <row r="14" spans="1:16" ht="15.6" x14ac:dyDescent="0.3">
      <c r="A14" s="19"/>
    </row>
    <row r="15" spans="1:16" ht="15" customHeight="1" x14ac:dyDescent="0.3">
      <c r="A15" s="306" t="s">
        <v>8</v>
      </c>
      <c r="B15" s="306"/>
      <c r="C15" s="306"/>
      <c r="D15" s="306"/>
      <c r="E15" s="306"/>
      <c r="F15" s="306"/>
    </row>
    <row r="16" spans="1:16" ht="15" customHeight="1" x14ac:dyDescent="0.3">
      <c r="A16" s="34" t="s">
        <v>9</v>
      </c>
      <c r="B16" s="307" t="s">
        <v>48</v>
      </c>
      <c r="C16" s="307"/>
      <c r="D16" s="307"/>
      <c r="E16" s="307"/>
      <c r="F16" s="307"/>
    </row>
    <row r="17" spans="1:6" ht="15" customHeight="1" x14ac:dyDescent="0.3">
      <c r="A17" s="36" t="s">
        <v>11</v>
      </c>
      <c r="B17" s="305" t="s">
        <v>49</v>
      </c>
      <c r="C17" s="305"/>
      <c r="D17" s="305"/>
      <c r="E17" s="305"/>
      <c r="F17" s="305"/>
    </row>
    <row r="18" spans="1:6" ht="15" customHeight="1" x14ac:dyDescent="0.3">
      <c r="A18" s="37" t="s">
        <v>13</v>
      </c>
      <c r="B18" s="38" t="s">
        <v>14</v>
      </c>
      <c r="C18" s="38" t="s">
        <v>15</v>
      </c>
      <c r="D18" s="38" t="s">
        <v>16</v>
      </c>
      <c r="E18" s="38" t="s">
        <v>17</v>
      </c>
      <c r="F18" s="38" t="s">
        <v>18</v>
      </c>
    </row>
    <row r="19" spans="1:6" ht="15" customHeight="1" x14ac:dyDescent="0.3">
      <c r="A19" s="37" t="s">
        <v>19</v>
      </c>
      <c r="B19" s="55">
        <v>6000</v>
      </c>
      <c r="C19" s="55">
        <v>6000</v>
      </c>
      <c r="D19" s="55">
        <v>50000</v>
      </c>
      <c r="E19" s="55">
        <v>55000</v>
      </c>
      <c r="F19" s="55">
        <v>60000</v>
      </c>
    </row>
    <row r="20" spans="1:6" ht="15" customHeight="1" x14ac:dyDescent="0.3">
      <c r="A20" s="37" t="s">
        <v>20</v>
      </c>
      <c r="B20" s="55">
        <v>40000</v>
      </c>
      <c r="C20" s="55"/>
      <c r="D20" s="55"/>
      <c r="E20" s="55"/>
      <c r="F20" s="55"/>
    </row>
    <row r="21" spans="1:6" ht="15" customHeight="1" x14ac:dyDescent="0.3">
      <c r="A21" s="36" t="s">
        <v>11</v>
      </c>
      <c r="B21" s="305" t="s">
        <v>50</v>
      </c>
      <c r="C21" s="305"/>
      <c r="D21" s="305"/>
      <c r="E21" s="305"/>
      <c r="F21" s="305"/>
    </row>
    <row r="22" spans="1:6" ht="15" customHeight="1" x14ac:dyDescent="0.3">
      <c r="A22" s="37" t="s">
        <v>13</v>
      </c>
      <c r="B22" s="38" t="s">
        <v>14</v>
      </c>
      <c r="C22" s="38" t="s">
        <v>15</v>
      </c>
      <c r="D22" s="38" t="s">
        <v>16</v>
      </c>
      <c r="E22" s="38" t="s">
        <v>17</v>
      </c>
      <c r="F22" s="38" t="s">
        <v>18</v>
      </c>
    </row>
    <row r="23" spans="1:6" ht="15" customHeight="1" x14ac:dyDescent="0.3">
      <c r="A23" s="37" t="s">
        <v>19</v>
      </c>
      <c r="B23" s="38">
        <v>20</v>
      </c>
      <c r="C23" s="38">
        <v>20</v>
      </c>
      <c r="D23" s="38">
        <v>25</v>
      </c>
      <c r="E23" s="38">
        <v>27</v>
      </c>
      <c r="F23" s="38">
        <v>30</v>
      </c>
    </row>
    <row r="24" spans="1:6" ht="15" customHeight="1" x14ac:dyDescent="0.3">
      <c r="A24" s="37" t="s">
        <v>20</v>
      </c>
      <c r="B24" s="38">
        <v>20</v>
      </c>
      <c r="C24" s="38"/>
      <c r="D24" s="38"/>
      <c r="E24" s="38"/>
      <c r="F24" s="38"/>
    </row>
    <row r="25" spans="1:6" ht="15" customHeight="1" x14ac:dyDescent="0.3">
      <c r="A25" s="36" t="s">
        <v>11</v>
      </c>
      <c r="B25" s="305" t="s">
        <v>51</v>
      </c>
      <c r="C25" s="305"/>
      <c r="D25" s="305"/>
      <c r="E25" s="305"/>
      <c r="F25" s="305"/>
    </row>
    <row r="26" spans="1:6" ht="15" customHeight="1" x14ac:dyDescent="0.3">
      <c r="A26" s="37" t="s">
        <v>13</v>
      </c>
      <c r="B26" s="38" t="s">
        <v>14</v>
      </c>
      <c r="C26" s="38" t="s">
        <v>15</v>
      </c>
      <c r="D26" s="38" t="s">
        <v>16</v>
      </c>
      <c r="E26" s="38" t="s">
        <v>17</v>
      </c>
      <c r="F26" s="38" t="s">
        <v>18</v>
      </c>
    </row>
    <row r="27" spans="1:6" ht="15" customHeight="1" x14ac:dyDescent="0.3">
      <c r="A27" s="37" t="s">
        <v>19</v>
      </c>
      <c r="B27" s="38">
        <v>5</v>
      </c>
      <c r="C27" s="38">
        <v>5</v>
      </c>
      <c r="D27" s="38">
        <v>5</v>
      </c>
      <c r="E27" s="38">
        <v>5</v>
      </c>
      <c r="F27" s="38">
        <v>5</v>
      </c>
    </row>
    <row r="28" spans="1:6" ht="15" customHeight="1" x14ac:dyDescent="0.3">
      <c r="A28" s="37" t="s">
        <v>20</v>
      </c>
      <c r="B28" s="38">
        <v>5</v>
      </c>
      <c r="C28" s="38"/>
      <c r="D28" s="38"/>
      <c r="E28" s="38"/>
      <c r="F28" s="38"/>
    </row>
    <row r="29" spans="1:6" ht="15" customHeight="1" x14ac:dyDescent="0.3">
      <c r="A29" s="36" t="s">
        <v>11</v>
      </c>
      <c r="B29" s="305" t="s">
        <v>52</v>
      </c>
      <c r="C29" s="305"/>
      <c r="D29" s="305"/>
      <c r="E29" s="305"/>
      <c r="F29" s="305"/>
    </row>
    <row r="30" spans="1:6" ht="15" customHeight="1" x14ac:dyDescent="0.3">
      <c r="A30" s="37" t="s">
        <v>13</v>
      </c>
      <c r="B30" s="38" t="s">
        <v>14</v>
      </c>
      <c r="C30" s="38" t="s">
        <v>15</v>
      </c>
      <c r="D30" s="38" t="s">
        <v>16</v>
      </c>
      <c r="E30" s="38" t="s">
        <v>17</v>
      </c>
      <c r="F30" s="38" t="s">
        <v>18</v>
      </c>
    </row>
    <row r="31" spans="1:6" ht="15" customHeight="1" x14ac:dyDescent="0.3">
      <c r="A31" s="37" t="s">
        <v>19</v>
      </c>
      <c r="B31" s="38">
        <v>60</v>
      </c>
      <c r="C31" s="38">
        <v>60</v>
      </c>
      <c r="D31" s="38"/>
      <c r="E31" s="38"/>
      <c r="F31" s="38"/>
    </row>
    <row r="32" spans="1:6" ht="15" customHeight="1" x14ac:dyDescent="0.3">
      <c r="A32" s="37" t="s">
        <v>20</v>
      </c>
      <c r="B32" s="38">
        <v>60</v>
      </c>
      <c r="C32" s="38"/>
      <c r="D32" s="38"/>
      <c r="E32" s="38"/>
      <c r="F32" s="38"/>
    </row>
    <row r="33" spans="1:6" ht="15" customHeight="1" x14ac:dyDescent="0.3">
      <c r="A33" s="36" t="s">
        <v>11</v>
      </c>
      <c r="B33" s="305" t="s">
        <v>53</v>
      </c>
      <c r="C33" s="305"/>
      <c r="D33" s="305"/>
      <c r="E33" s="305"/>
      <c r="F33" s="305"/>
    </row>
    <row r="34" spans="1:6" ht="15" customHeight="1" x14ac:dyDescent="0.3">
      <c r="A34" s="37" t="s">
        <v>13</v>
      </c>
      <c r="B34" s="38" t="s">
        <v>14</v>
      </c>
      <c r="C34" s="38" t="s">
        <v>15</v>
      </c>
      <c r="D34" s="38" t="s">
        <v>16</v>
      </c>
      <c r="E34" s="38" t="s">
        <v>17</v>
      </c>
      <c r="F34" s="38" t="s">
        <v>18</v>
      </c>
    </row>
    <row r="35" spans="1:6" ht="15" customHeight="1" x14ac:dyDescent="0.3">
      <c r="A35" s="37" t="s">
        <v>19</v>
      </c>
      <c r="B35" s="38">
        <v>15</v>
      </c>
      <c r="C35" s="38">
        <v>15</v>
      </c>
      <c r="D35" s="38">
        <v>17</v>
      </c>
      <c r="E35" s="38">
        <v>18</v>
      </c>
      <c r="F35" s="38">
        <v>19</v>
      </c>
    </row>
    <row r="36" spans="1:6" ht="15" customHeight="1" x14ac:dyDescent="0.3">
      <c r="A36" s="37" t="s">
        <v>20</v>
      </c>
      <c r="B36" s="38">
        <v>15</v>
      </c>
      <c r="C36" s="38"/>
      <c r="D36" s="38"/>
      <c r="E36" s="38"/>
      <c r="F36" s="38"/>
    </row>
    <row r="37" spans="1:6" ht="15" customHeight="1" x14ac:dyDescent="0.3">
      <c r="A37" s="42"/>
      <c r="B37" s="43"/>
      <c r="C37" s="43"/>
      <c r="D37" s="43"/>
      <c r="E37" s="43"/>
      <c r="F37" s="43"/>
    </row>
    <row r="38" spans="1:6" s="22" customFormat="1" ht="15.6" x14ac:dyDescent="0.3">
      <c r="A38" s="29" t="s">
        <v>54</v>
      </c>
    </row>
    <row r="39" spans="1:6" x14ac:dyDescent="0.3">
      <c r="A39" s="20" t="s">
        <v>68</v>
      </c>
    </row>
    <row r="40" spans="1:6" ht="15.6" x14ac:dyDescent="0.3">
      <c r="A40" s="19"/>
    </row>
    <row r="41" spans="1:6" x14ac:dyDescent="0.3">
      <c r="A41" s="39" t="s">
        <v>1</v>
      </c>
      <c r="B41" s="240" t="s">
        <v>592</v>
      </c>
      <c r="C41" s="241" t="s">
        <v>588</v>
      </c>
      <c r="D41" s="240">
        <v>2025</v>
      </c>
      <c r="E41" s="240">
        <v>2026</v>
      </c>
      <c r="F41" s="240">
        <v>2027</v>
      </c>
    </row>
    <row r="42" spans="1:6" x14ac:dyDescent="0.3">
      <c r="A42" s="2"/>
      <c r="B42" s="229">
        <f>rozpočet!L11</f>
        <v>29605.63</v>
      </c>
      <c r="C42" s="229">
        <f>rozpočet!M11</f>
        <v>0</v>
      </c>
      <c r="D42" s="229">
        <f>rozpočet!N11</f>
        <v>0</v>
      </c>
      <c r="E42" s="229">
        <f>rozpočet!O11</f>
        <v>0</v>
      </c>
      <c r="F42" s="229">
        <f>rozpočet!P11</f>
        <v>0</v>
      </c>
    </row>
    <row r="43" spans="1:6" x14ac:dyDescent="0.3">
      <c r="A43" s="3"/>
      <c r="B43" s="44"/>
      <c r="C43" s="44"/>
      <c r="D43" s="45"/>
      <c r="E43" s="45"/>
      <c r="F43" s="45"/>
    </row>
    <row r="44" spans="1:6" x14ac:dyDescent="0.3">
      <c r="A44" s="3"/>
      <c r="B44" s="44"/>
      <c r="C44" s="44"/>
      <c r="D44" s="45"/>
      <c r="E44" s="45"/>
      <c r="F44" s="45"/>
    </row>
    <row r="45" spans="1:6" ht="15.6" x14ac:dyDescent="0.3">
      <c r="A45" s="19"/>
    </row>
    <row r="46" spans="1:6" x14ac:dyDescent="0.3">
      <c r="A46" s="306" t="s">
        <v>8</v>
      </c>
      <c r="B46" s="306"/>
      <c r="C46" s="306"/>
      <c r="D46" s="306"/>
      <c r="E46" s="306"/>
      <c r="F46" s="306"/>
    </row>
    <row r="47" spans="1:6" x14ac:dyDescent="0.3">
      <c r="A47" s="34" t="s">
        <v>9</v>
      </c>
      <c r="B47" s="307"/>
      <c r="C47" s="307"/>
      <c r="D47" s="307"/>
      <c r="E47" s="307"/>
      <c r="F47" s="307"/>
    </row>
    <row r="48" spans="1:6" x14ac:dyDescent="0.3">
      <c r="A48" s="36" t="s">
        <v>11</v>
      </c>
      <c r="B48" s="305" t="s">
        <v>55</v>
      </c>
      <c r="C48" s="305"/>
      <c r="D48" s="305"/>
      <c r="E48" s="305"/>
      <c r="F48" s="305"/>
    </row>
    <row r="49" spans="1:6" x14ac:dyDescent="0.3">
      <c r="A49" s="37" t="s">
        <v>13</v>
      </c>
      <c r="B49" s="38" t="s">
        <v>14</v>
      </c>
      <c r="C49" s="38" t="s">
        <v>15</v>
      </c>
      <c r="D49" s="38" t="s">
        <v>16</v>
      </c>
      <c r="E49" s="38" t="s">
        <v>17</v>
      </c>
      <c r="F49" s="38" t="s">
        <v>18</v>
      </c>
    </row>
    <row r="50" spans="1:6" x14ac:dyDescent="0.3">
      <c r="A50" s="37" t="s">
        <v>19</v>
      </c>
      <c r="B50" s="38">
        <v>1</v>
      </c>
      <c r="C50" s="38">
        <v>1</v>
      </c>
      <c r="D50" s="38">
        <v>1</v>
      </c>
      <c r="E50" s="38">
        <v>1</v>
      </c>
      <c r="F50" s="38">
        <v>1</v>
      </c>
    </row>
    <row r="51" spans="1:6" x14ac:dyDescent="0.3">
      <c r="A51" s="37" t="s">
        <v>20</v>
      </c>
      <c r="B51" s="38">
        <v>1</v>
      </c>
      <c r="C51" s="38"/>
      <c r="D51" s="38"/>
      <c r="E51" s="38"/>
      <c r="F51" s="38"/>
    </row>
    <row r="52" spans="1:6" ht="15.6" x14ac:dyDescent="0.3">
      <c r="A52" s="19"/>
    </row>
    <row r="53" spans="1:6" x14ac:dyDescent="0.3">
      <c r="A53" s="20" t="s">
        <v>2</v>
      </c>
    </row>
    <row r="54" spans="1:6" x14ac:dyDescent="0.3">
      <c r="A54" s="41" t="s">
        <v>56</v>
      </c>
    </row>
    <row r="55" spans="1:6" ht="15.6" x14ac:dyDescent="0.3">
      <c r="A55" s="19"/>
    </row>
    <row r="56" spans="1:6" s="22" customFormat="1" ht="15.6" x14ac:dyDescent="0.3">
      <c r="A56" s="29" t="s">
        <v>57</v>
      </c>
    </row>
    <row r="57" spans="1:6" x14ac:dyDescent="0.3">
      <c r="A57" s="20" t="s">
        <v>68</v>
      </c>
    </row>
    <row r="58" spans="1:6" ht="15.6" x14ac:dyDescent="0.3">
      <c r="A58" s="19"/>
    </row>
    <row r="59" spans="1:6" x14ac:dyDescent="0.3">
      <c r="A59" s="39" t="s">
        <v>1</v>
      </c>
      <c r="B59" s="240" t="s">
        <v>592</v>
      </c>
      <c r="C59" s="241" t="s">
        <v>588</v>
      </c>
      <c r="D59" s="240">
        <v>2025</v>
      </c>
      <c r="E59" s="240">
        <v>2026</v>
      </c>
      <c r="F59" s="240">
        <v>2027</v>
      </c>
    </row>
    <row r="60" spans="1:6" x14ac:dyDescent="0.3">
      <c r="A60" s="2"/>
      <c r="B60" s="229">
        <f>rozpočet!L12</f>
        <v>41726.5</v>
      </c>
      <c r="C60" s="229">
        <f>rozpočet!M12</f>
        <v>0</v>
      </c>
      <c r="D60" s="229">
        <f>rozpočet!N12</f>
        <v>0</v>
      </c>
      <c r="E60" s="229">
        <f>rozpočet!O12</f>
        <v>0</v>
      </c>
      <c r="F60" s="229">
        <f>rozpočet!P12</f>
        <v>0</v>
      </c>
    </row>
    <row r="61" spans="1:6" ht="15.6" x14ac:dyDescent="0.3">
      <c r="A61" s="19"/>
    </row>
    <row r="62" spans="1:6" x14ac:dyDescent="0.3">
      <c r="A62" s="306" t="s">
        <v>8</v>
      </c>
      <c r="B62" s="306"/>
      <c r="C62" s="306"/>
      <c r="D62" s="306"/>
      <c r="E62" s="306"/>
      <c r="F62" s="306"/>
    </row>
    <row r="63" spans="1:6" x14ac:dyDescent="0.3">
      <c r="A63" s="34" t="s">
        <v>9</v>
      </c>
      <c r="B63" s="307" t="s">
        <v>58</v>
      </c>
      <c r="C63" s="307"/>
      <c r="D63" s="307"/>
      <c r="E63" s="307"/>
      <c r="F63" s="307"/>
    </row>
    <row r="64" spans="1:6" x14ac:dyDescent="0.3">
      <c r="A64" s="36" t="s">
        <v>11</v>
      </c>
      <c r="B64" s="305" t="s">
        <v>59</v>
      </c>
      <c r="C64" s="305"/>
      <c r="D64" s="305"/>
      <c r="E64" s="305"/>
      <c r="F64" s="305"/>
    </row>
    <row r="65" spans="1:6" x14ac:dyDescent="0.3">
      <c r="A65" s="37" t="s">
        <v>13</v>
      </c>
      <c r="B65" s="38" t="s">
        <v>14</v>
      </c>
      <c r="C65" s="38" t="s">
        <v>15</v>
      </c>
      <c r="D65" s="38" t="s">
        <v>16</v>
      </c>
      <c r="E65" s="38" t="s">
        <v>17</v>
      </c>
      <c r="F65" s="38" t="s">
        <v>18</v>
      </c>
    </row>
    <row r="66" spans="1:6" x14ac:dyDescent="0.3">
      <c r="A66" s="37" t="s">
        <v>19</v>
      </c>
      <c r="B66" s="38">
        <v>55</v>
      </c>
      <c r="C66" s="38">
        <v>55</v>
      </c>
      <c r="D66" s="38">
        <v>57</v>
      </c>
      <c r="E66" s="38">
        <v>60</v>
      </c>
      <c r="F66" s="38">
        <v>60</v>
      </c>
    </row>
    <row r="67" spans="1:6" x14ac:dyDescent="0.3">
      <c r="A67" s="37" t="s">
        <v>20</v>
      </c>
      <c r="B67" s="38">
        <v>55</v>
      </c>
      <c r="C67" s="38"/>
      <c r="D67" s="38"/>
      <c r="E67" s="38"/>
      <c r="F67" s="38"/>
    </row>
    <row r="68" spans="1:6" x14ac:dyDescent="0.3">
      <c r="A68" s="36" t="s">
        <v>11</v>
      </c>
      <c r="B68" s="305" t="s">
        <v>60</v>
      </c>
      <c r="C68" s="305"/>
      <c r="D68" s="305"/>
      <c r="E68" s="305"/>
      <c r="F68" s="305"/>
    </row>
    <row r="69" spans="1:6" x14ac:dyDescent="0.3">
      <c r="A69" s="37" t="s">
        <v>13</v>
      </c>
      <c r="B69" s="38" t="s">
        <v>14</v>
      </c>
      <c r="C69" s="38" t="s">
        <v>15</v>
      </c>
      <c r="D69" s="38" t="s">
        <v>16</v>
      </c>
      <c r="E69" s="38" t="s">
        <v>17</v>
      </c>
      <c r="F69" s="38" t="s">
        <v>18</v>
      </c>
    </row>
    <row r="70" spans="1:6" x14ac:dyDescent="0.3">
      <c r="A70" s="37" t="s">
        <v>19</v>
      </c>
      <c r="B70" s="55">
        <v>36000</v>
      </c>
      <c r="C70" s="55">
        <v>36000</v>
      </c>
      <c r="D70" s="55">
        <v>36000</v>
      </c>
      <c r="E70" s="55">
        <v>36000</v>
      </c>
      <c r="F70" s="55">
        <v>36000</v>
      </c>
    </row>
    <row r="71" spans="1:6" x14ac:dyDescent="0.3">
      <c r="A71" s="37" t="s">
        <v>20</v>
      </c>
      <c r="B71" s="55">
        <v>42000</v>
      </c>
      <c r="C71" s="55"/>
      <c r="D71" s="55"/>
      <c r="E71" s="55"/>
      <c r="F71" s="55"/>
    </row>
    <row r="72" spans="1:6" ht="15.6" x14ac:dyDescent="0.3">
      <c r="A72" s="19"/>
    </row>
    <row r="73" spans="1:6" x14ac:dyDescent="0.3">
      <c r="A73" s="20" t="s">
        <v>2</v>
      </c>
    </row>
    <row r="74" spans="1:6" ht="38.25" customHeight="1" x14ac:dyDescent="0.3">
      <c r="A74" s="310" t="s">
        <v>61</v>
      </c>
      <c r="B74" s="310"/>
      <c r="C74" s="310"/>
      <c r="D74" s="310"/>
      <c r="E74" s="310"/>
      <c r="F74" s="310"/>
    </row>
    <row r="75" spans="1:6" ht="15.6" x14ac:dyDescent="0.3">
      <c r="A75" s="19"/>
    </row>
    <row r="76" spans="1:6" s="22" customFormat="1" ht="15.6" x14ac:dyDescent="0.3">
      <c r="A76" s="29" t="s">
        <v>62</v>
      </c>
    </row>
    <row r="77" spans="1:6" x14ac:dyDescent="0.3">
      <c r="A77" s="20" t="s">
        <v>68</v>
      </c>
    </row>
    <row r="78" spans="1:6" ht="15.6" x14ac:dyDescent="0.3">
      <c r="A78" s="19"/>
    </row>
    <row r="79" spans="1:6" x14ac:dyDescent="0.3">
      <c r="A79" s="8" t="s">
        <v>1</v>
      </c>
      <c r="B79" s="240" t="s">
        <v>592</v>
      </c>
      <c r="C79" s="241" t="s">
        <v>588</v>
      </c>
      <c r="D79" s="240">
        <v>2025</v>
      </c>
      <c r="E79" s="240">
        <v>2026</v>
      </c>
      <c r="F79" s="240">
        <v>2027</v>
      </c>
    </row>
    <row r="80" spans="1:6" x14ac:dyDescent="0.3">
      <c r="A80" s="2"/>
      <c r="B80" s="229">
        <f>rozpočet!L13</f>
        <v>18962.009999999998</v>
      </c>
      <c r="C80" s="229">
        <f>rozpočet!M13</f>
        <v>57140</v>
      </c>
      <c r="D80" s="229">
        <f>rozpočet!N13</f>
        <v>64453</v>
      </c>
      <c r="E80" s="229">
        <f>rozpočet!O13</f>
        <v>51453</v>
      </c>
      <c r="F80" s="229">
        <f>rozpočet!P13</f>
        <v>51453</v>
      </c>
    </row>
    <row r="81" spans="1:6" ht="15.6" x14ac:dyDescent="0.3">
      <c r="A81" s="19"/>
    </row>
    <row r="82" spans="1:6" ht="15.6" x14ac:dyDescent="0.3">
      <c r="A82" s="311" t="s">
        <v>8</v>
      </c>
      <c r="B82" s="311"/>
      <c r="C82" s="311"/>
      <c r="D82" s="311"/>
      <c r="E82" s="311"/>
      <c r="F82" s="311"/>
    </row>
    <row r="83" spans="1:6" ht="31.5" customHeight="1" x14ac:dyDescent="0.3">
      <c r="A83" s="30" t="s">
        <v>9</v>
      </c>
      <c r="B83" s="312" t="s">
        <v>63</v>
      </c>
      <c r="C83" s="312"/>
      <c r="D83" s="312"/>
      <c r="E83" s="312"/>
      <c r="F83" s="312"/>
    </row>
    <row r="84" spans="1:6" ht="31.2" x14ac:dyDescent="0.3">
      <c r="A84" s="31" t="s">
        <v>11</v>
      </c>
      <c r="B84" s="313" t="s">
        <v>64</v>
      </c>
      <c r="C84" s="313"/>
      <c r="D84" s="313"/>
      <c r="E84" s="313"/>
      <c r="F84" s="313"/>
    </row>
    <row r="85" spans="1:6" ht="15.6" x14ac:dyDescent="0.3">
      <c r="A85" s="32" t="s">
        <v>13</v>
      </c>
      <c r="B85" s="33" t="s">
        <v>14</v>
      </c>
      <c r="C85" s="33" t="s">
        <v>15</v>
      </c>
      <c r="D85" s="33" t="s">
        <v>16</v>
      </c>
      <c r="E85" s="33" t="s">
        <v>17</v>
      </c>
      <c r="F85" s="33" t="s">
        <v>18</v>
      </c>
    </row>
    <row r="86" spans="1:6" ht="15.6" x14ac:dyDescent="0.3">
      <c r="A86" s="32" t="s">
        <v>19</v>
      </c>
      <c r="B86" s="33">
        <v>10</v>
      </c>
      <c r="C86" s="33">
        <v>10</v>
      </c>
      <c r="D86" s="33">
        <v>11</v>
      </c>
      <c r="E86" s="33">
        <v>11</v>
      </c>
      <c r="F86" s="33">
        <v>11</v>
      </c>
    </row>
    <row r="87" spans="1:6" ht="15.6" x14ac:dyDescent="0.3">
      <c r="A87" s="32" t="s">
        <v>20</v>
      </c>
      <c r="B87" s="33">
        <v>11</v>
      </c>
      <c r="C87" s="33"/>
      <c r="D87" s="33"/>
      <c r="E87" s="33"/>
      <c r="F87" s="33"/>
    </row>
    <row r="88" spans="1:6" ht="31.2" x14ac:dyDescent="0.3">
      <c r="A88" s="31" t="s">
        <v>11</v>
      </c>
      <c r="B88" s="313" t="s">
        <v>65</v>
      </c>
      <c r="C88" s="313"/>
      <c r="D88" s="313"/>
      <c r="E88" s="313"/>
      <c r="F88" s="313"/>
    </row>
    <row r="89" spans="1:6" ht="15.6" x14ac:dyDescent="0.3">
      <c r="A89" s="32" t="s">
        <v>13</v>
      </c>
      <c r="B89" s="33" t="s">
        <v>14</v>
      </c>
      <c r="C89" s="33" t="s">
        <v>15</v>
      </c>
      <c r="D89" s="33" t="s">
        <v>16</v>
      </c>
      <c r="E89" s="33" t="s">
        <v>17</v>
      </c>
      <c r="F89" s="33" t="s">
        <v>18</v>
      </c>
    </row>
    <row r="90" spans="1:6" ht="15.6" x14ac:dyDescent="0.3">
      <c r="A90" s="32" t="s">
        <v>19</v>
      </c>
      <c r="B90" s="33">
        <v>5</v>
      </c>
      <c r="C90" s="33">
        <v>5</v>
      </c>
      <c r="D90" s="33">
        <v>6</v>
      </c>
      <c r="E90" s="33">
        <v>6</v>
      </c>
      <c r="F90" s="33">
        <v>6</v>
      </c>
    </row>
    <row r="91" spans="1:6" ht="15.6" x14ac:dyDescent="0.3">
      <c r="A91" s="32" t="s">
        <v>20</v>
      </c>
      <c r="B91" s="33">
        <v>5</v>
      </c>
      <c r="C91" s="33"/>
      <c r="D91" s="33"/>
      <c r="E91" s="33"/>
      <c r="F91" s="33"/>
    </row>
    <row r="92" spans="1:6" ht="15.6" x14ac:dyDescent="0.3">
      <c r="A92" s="19"/>
    </row>
    <row r="93" spans="1:6" ht="15.6" x14ac:dyDescent="0.3">
      <c r="A93" s="19"/>
    </row>
    <row r="94" spans="1:6" x14ac:dyDescent="0.3">
      <c r="A94" s="21" t="s">
        <v>2</v>
      </c>
    </row>
    <row r="95" spans="1:6" ht="90" customHeight="1" x14ac:dyDescent="0.3">
      <c r="A95" s="310" t="s">
        <v>67</v>
      </c>
      <c r="B95" s="310"/>
      <c r="C95" s="310"/>
      <c r="D95" s="310"/>
      <c r="E95" s="310"/>
      <c r="F95" s="310"/>
    </row>
    <row r="96" spans="1:6" ht="15.6" x14ac:dyDescent="0.3">
      <c r="A96" s="28"/>
    </row>
    <row r="97" spans="1:1" ht="15.6" x14ac:dyDescent="0.3">
      <c r="A97" s="28"/>
    </row>
  </sheetData>
  <mergeCells count="22">
    <mergeCell ref="A8:F8"/>
    <mergeCell ref="A2:F2"/>
    <mergeCell ref="A95:F95"/>
    <mergeCell ref="A74:F74"/>
    <mergeCell ref="B64:F64"/>
    <mergeCell ref="B68:F68"/>
    <mergeCell ref="A82:F82"/>
    <mergeCell ref="B83:F83"/>
    <mergeCell ref="B84:F84"/>
    <mergeCell ref="B88:F88"/>
    <mergeCell ref="B33:F33"/>
    <mergeCell ref="A46:F46"/>
    <mergeCell ref="B47:F47"/>
    <mergeCell ref="B48:F48"/>
    <mergeCell ref="A62:F62"/>
    <mergeCell ref="B63:F63"/>
    <mergeCell ref="B29:F29"/>
    <mergeCell ref="A15:F15"/>
    <mergeCell ref="B16:F16"/>
    <mergeCell ref="B17:F17"/>
    <mergeCell ref="B21:F21"/>
    <mergeCell ref="B25:F25"/>
  </mergeCells>
  <pageMargins left="0.70866141732283472" right="0.31496062992125984"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6"/>
  <sheetViews>
    <sheetView workbookViewId="0"/>
  </sheetViews>
  <sheetFormatPr defaultColWidth="9" defaultRowHeight="14.4" x14ac:dyDescent="0.3"/>
  <cols>
    <col min="1" max="1" width="19.88671875" style="46" customWidth="1"/>
    <col min="2" max="6" width="13.88671875" style="46" customWidth="1"/>
    <col min="7" max="16384" width="9" style="46"/>
  </cols>
  <sheetData>
    <row r="1" spans="1:6" ht="18" x14ac:dyDescent="0.3">
      <c r="A1" s="24" t="s">
        <v>69</v>
      </c>
    </row>
    <row r="2" spans="1:6" x14ac:dyDescent="0.3">
      <c r="A2" s="49" t="s">
        <v>115</v>
      </c>
    </row>
    <row r="3" spans="1:6" ht="15.6" x14ac:dyDescent="0.3">
      <c r="A3" s="23"/>
    </row>
    <row r="4" spans="1:6" x14ac:dyDescent="0.3">
      <c r="A4" s="39" t="s">
        <v>1</v>
      </c>
      <c r="B4" s="240" t="s">
        <v>592</v>
      </c>
      <c r="C4" s="241" t="s">
        <v>588</v>
      </c>
      <c r="D4" s="240">
        <v>2025</v>
      </c>
      <c r="E4" s="240">
        <v>2026</v>
      </c>
      <c r="F4" s="240">
        <v>2027</v>
      </c>
    </row>
    <row r="5" spans="1:6" x14ac:dyDescent="0.3">
      <c r="A5" s="2"/>
      <c r="B5" s="229">
        <f>rozpočet!L14</f>
        <v>1993836.84</v>
      </c>
      <c r="C5" s="229">
        <f>rozpočet!M14</f>
        <v>2033784</v>
      </c>
      <c r="D5" s="229">
        <f>rozpočet!N14</f>
        <v>1559777</v>
      </c>
      <c r="E5" s="229">
        <f>rozpočet!O14</f>
        <v>1740405</v>
      </c>
      <c r="F5" s="229">
        <f>rozpočet!P14</f>
        <v>1740405</v>
      </c>
    </row>
    <row r="6" spans="1:6" ht="15.6" x14ac:dyDescent="0.3">
      <c r="A6" s="23"/>
    </row>
    <row r="7" spans="1:6" x14ac:dyDescent="0.3">
      <c r="A7" s="49" t="s">
        <v>2</v>
      </c>
    </row>
    <row r="8" spans="1:6" ht="38.25" customHeight="1" x14ac:dyDescent="0.3">
      <c r="A8" s="317" t="s">
        <v>70</v>
      </c>
      <c r="B8" s="317"/>
      <c r="C8" s="317"/>
      <c r="D8" s="317"/>
      <c r="E8" s="317"/>
      <c r="F8" s="317"/>
    </row>
    <row r="9" spans="1:6" ht="15.6" x14ac:dyDescent="0.3">
      <c r="A9" s="23"/>
    </row>
    <row r="10" spans="1:6" s="48" customFormat="1" ht="15.6" x14ac:dyDescent="0.3">
      <c r="A10" s="47" t="s">
        <v>71</v>
      </c>
    </row>
    <row r="11" spans="1:6" x14ac:dyDescent="0.3">
      <c r="A11" s="49" t="s">
        <v>114</v>
      </c>
    </row>
    <row r="12" spans="1:6" ht="15.6" x14ac:dyDescent="0.3">
      <c r="A12" s="23"/>
    </row>
    <row r="13" spans="1:6" x14ac:dyDescent="0.3">
      <c r="A13" s="39" t="s">
        <v>1</v>
      </c>
      <c r="B13" s="240" t="s">
        <v>592</v>
      </c>
      <c r="C13" s="241" t="s">
        <v>588</v>
      </c>
      <c r="D13" s="240">
        <v>2025</v>
      </c>
      <c r="E13" s="240">
        <v>2026</v>
      </c>
      <c r="F13" s="240">
        <v>2027</v>
      </c>
    </row>
    <row r="14" spans="1:6" x14ac:dyDescent="0.3">
      <c r="A14" s="2"/>
      <c r="B14" s="229">
        <f>rozpočet!L15</f>
        <v>91611.34</v>
      </c>
      <c r="C14" s="229">
        <f>rozpočet!M15</f>
        <v>48188</v>
      </c>
      <c r="D14" s="229">
        <f>rozpočet!N15</f>
        <v>71800</v>
      </c>
      <c r="E14" s="229">
        <f>rozpočet!O15</f>
        <v>71800</v>
      </c>
      <c r="F14" s="229">
        <f>rozpočet!P15</f>
        <v>71800</v>
      </c>
    </row>
    <row r="15" spans="1:6" ht="15.6" x14ac:dyDescent="0.3">
      <c r="A15" s="23"/>
    </row>
    <row r="16" spans="1:6" ht="15.6" x14ac:dyDescent="0.3">
      <c r="A16" s="314" t="s">
        <v>8</v>
      </c>
      <c r="B16" s="314"/>
      <c r="C16" s="314"/>
      <c r="D16" s="314"/>
      <c r="E16" s="314"/>
      <c r="F16" s="314"/>
    </row>
    <row r="17" spans="1:6" ht="15.6" x14ac:dyDescent="0.3">
      <c r="A17" s="11" t="s">
        <v>9</v>
      </c>
      <c r="B17" s="315" t="s">
        <v>72</v>
      </c>
      <c r="C17" s="315"/>
      <c r="D17" s="315"/>
      <c r="E17" s="315"/>
      <c r="F17" s="315"/>
    </row>
    <row r="18" spans="1:6" ht="31.2" x14ac:dyDescent="0.3">
      <c r="A18" s="12" t="s">
        <v>11</v>
      </c>
      <c r="B18" s="316" t="s">
        <v>73</v>
      </c>
      <c r="C18" s="316"/>
      <c r="D18" s="316"/>
      <c r="E18" s="316"/>
      <c r="F18" s="316"/>
    </row>
    <row r="19" spans="1:6" ht="15.6" x14ac:dyDescent="0.3">
      <c r="A19" s="13" t="s">
        <v>13</v>
      </c>
      <c r="B19" s="14" t="s">
        <v>14</v>
      </c>
      <c r="C19" s="14" t="s">
        <v>15</v>
      </c>
      <c r="D19" s="14" t="s">
        <v>16</v>
      </c>
      <c r="E19" s="14" t="s">
        <v>17</v>
      </c>
      <c r="F19" s="14" t="s">
        <v>18</v>
      </c>
    </row>
    <row r="20" spans="1:6" ht="15.6" x14ac:dyDescent="0.3">
      <c r="A20" s="13" t="s">
        <v>19</v>
      </c>
      <c r="B20" s="14">
        <v>6</v>
      </c>
      <c r="C20" s="14">
        <v>6</v>
      </c>
      <c r="D20" s="14">
        <v>6</v>
      </c>
      <c r="E20" s="14">
        <v>6</v>
      </c>
      <c r="F20" s="14">
        <v>6</v>
      </c>
    </row>
    <row r="21" spans="1:6" ht="15.6" x14ac:dyDescent="0.3">
      <c r="A21" s="13" t="s">
        <v>20</v>
      </c>
      <c r="B21" s="14">
        <v>9</v>
      </c>
      <c r="C21" s="14"/>
      <c r="D21" s="14"/>
      <c r="E21" s="14"/>
      <c r="F21" s="14"/>
    </row>
    <row r="22" spans="1:6" ht="15.6" x14ac:dyDescent="0.3">
      <c r="A22" s="23"/>
    </row>
    <row r="23" spans="1:6" ht="15.6" x14ac:dyDescent="0.3">
      <c r="A23" s="23" t="s">
        <v>2</v>
      </c>
    </row>
    <row r="24" spans="1:6" ht="66.75" customHeight="1" x14ac:dyDescent="0.3">
      <c r="A24" s="317" t="s">
        <v>74</v>
      </c>
      <c r="B24" s="317"/>
      <c r="C24" s="317"/>
      <c r="D24" s="317"/>
      <c r="E24" s="317"/>
      <c r="F24" s="317"/>
    </row>
    <row r="25" spans="1:6" ht="15.6" x14ac:dyDescent="0.3">
      <c r="A25" s="23"/>
    </row>
    <row r="26" spans="1:6" s="48" customFormat="1" ht="15.6" x14ac:dyDescent="0.3">
      <c r="A26" s="47" t="s">
        <v>75</v>
      </c>
    </row>
    <row r="27" spans="1:6" ht="15.6" x14ac:dyDescent="0.3">
      <c r="A27" s="23" t="s">
        <v>107</v>
      </c>
    </row>
    <row r="28" spans="1:6" ht="15.6" x14ac:dyDescent="0.3">
      <c r="A28" s="23"/>
    </row>
    <row r="29" spans="1:6" x14ac:dyDescent="0.3">
      <c r="A29" s="39" t="s">
        <v>1</v>
      </c>
      <c r="B29" s="240" t="s">
        <v>592</v>
      </c>
      <c r="C29" s="241" t="s">
        <v>588</v>
      </c>
      <c r="D29" s="240">
        <v>2025</v>
      </c>
      <c r="E29" s="240">
        <v>2026</v>
      </c>
      <c r="F29" s="240">
        <v>2027</v>
      </c>
    </row>
    <row r="30" spans="1:6" x14ac:dyDescent="0.3">
      <c r="A30" s="2"/>
      <c r="B30" s="229">
        <f>rozpočet!L16</f>
        <v>147480.59999999998</v>
      </c>
      <c r="C30" s="229">
        <f>rozpočet!M16</f>
        <v>111225</v>
      </c>
      <c r="D30" s="229">
        <f>rozpočet!N16</f>
        <v>111225</v>
      </c>
      <c r="E30" s="229">
        <f>rozpočet!O16</f>
        <v>111225</v>
      </c>
      <c r="F30" s="229">
        <f>rozpočet!P16</f>
        <v>111225</v>
      </c>
    </row>
    <row r="31" spans="1:6" ht="15.6" x14ac:dyDescent="0.3">
      <c r="A31" s="23"/>
    </row>
    <row r="32" spans="1:6" ht="15.6" x14ac:dyDescent="0.3">
      <c r="A32" s="314" t="s">
        <v>8</v>
      </c>
      <c r="B32" s="314"/>
      <c r="C32" s="314"/>
      <c r="D32" s="314"/>
      <c r="E32" s="314"/>
      <c r="F32" s="314"/>
    </row>
    <row r="33" spans="1:14" ht="15.6" x14ac:dyDescent="0.3">
      <c r="A33" s="11" t="s">
        <v>9</v>
      </c>
      <c r="B33" s="315" t="s">
        <v>76</v>
      </c>
      <c r="C33" s="315"/>
      <c r="D33" s="315"/>
      <c r="E33" s="315"/>
      <c r="F33" s="315"/>
    </row>
    <row r="34" spans="1:14" ht="31.2" x14ac:dyDescent="0.3">
      <c r="A34" s="12" t="s">
        <v>11</v>
      </c>
      <c r="B34" s="316" t="s">
        <v>77</v>
      </c>
      <c r="C34" s="316"/>
      <c r="D34" s="316"/>
      <c r="E34" s="316"/>
      <c r="F34" s="316"/>
    </row>
    <row r="35" spans="1:14" ht="15.6" x14ac:dyDescent="0.3">
      <c r="A35" s="13" t="s">
        <v>13</v>
      </c>
      <c r="B35" s="14" t="s">
        <v>14</v>
      </c>
      <c r="C35" s="14" t="s">
        <v>15</v>
      </c>
      <c r="D35" s="14" t="s">
        <v>16</v>
      </c>
      <c r="E35" s="14" t="s">
        <v>17</v>
      </c>
      <c r="F35" s="14" t="s">
        <v>18</v>
      </c>
    </row>
    <row r="36" spans="1:14" ht="15.6" x14ac:dyDescent="0.3">
      <c r="A36" s="13" t="s">
        <v>19</v>
      </c>
      <c r="B36" s="14">
        <v>70</v>
      </c>
      <c r="C36" s="14">
        <v>70</v>
      </c>
      <c r="D36" s="14">
        <v>75</v>
      </c>
      <c r="E36" s="14">
        <v>80</v>
      </c>
      <c r="F36" s="14">
        <v>80</v>
      </c>
    </row>
    <row r="37" spans="1:14" ht="15.6" x14ac:dyDescent="0.3">
      <c r="A37" s="13" t="s">
        <v>20</v>
      </c>
      <c r="B37" s="14">
        <v>70</v>
      </c>
      <c r="C37" s="14"/>
      <c r="D37" s="14"/>
      <c r="E37" s="14"/>
      <c r="F37" s="14"/>
    </row>
    <row r="38" spans="1:14" ht="15.6" x14ac:dyDescent="0.3">
      <c r="A38" s="23"/>
      <c r="H38" s="255"/>
      <c r="I38" s="45"/>
      <c r="J38" s="45"/>
      <c r="K38" s="45"/>
      <c r="L38" s="45"/>
      <c r="M38" s="45"/>
      <c r="N38" s="255"/>
    </row>
    <row r="39" spans="1:14" ht="15.6" x14ac:dyDescent="0.3">
      <c r="A39" s="23"/>
    </row>
    <row r="40" spans="1:14" ht="15.6" x14ac:dyDescent="0.3">
      <c r="A40" s="23"/>
    </row>
    <row r="41" spans="1:14" ht="15.6" x14ac:dyDescent="0.3">
      <c r="A41" s="23"/>
    </row>
    <row r="42" spans="1:14" ht="15.6" x14ac:dyDescent="0.3">
      <c r="A42" s="23"/>
    </row>
    <row r="43" spans="1:14" ht="15.6" x14ac:dyDescent="0.3">
      <c r="A43" s="23"/>
    </row>
    <row r="44" spans="1:14" ht="15.6" x14ac:dyDescent="0.3">
      <c r="A44" s="23"/>
    </row>
    <row r="45" spans="1:14" ht="15.6" x14ac:dyDescent="0.3">
      <c r="A45" s="23" t="s">
        <v>2</v>
      </c>
    </row>
    <row r="46" spans="1:14" ht="111.75" customHeight="1" x14ac:dyDescent="0.3">
      <c r="A46" s="317" t="s">
        <v>78</v>
      </c>
      <c r="B46" s="317"/>
      <c r="C46" s="317"/>
      <c r="D46" s="317"/>
      <c r="E46" s="317"/>
      <c r="F46" s="317"/>
    </row>
    <row r="47" spans="1:14" x14ac:dyDescent="0.3">
      <c r="A47" s="49"/>
    </row>
    <row r="48" spans="1:14" x14ac:dyDescent="0.3">
      <c r="A48" s="50" t="s">
        <v>79</v>
      </c>
    </row>
    <row r="49" spans="1:6" x14ac:dyDescent="0.3">
      <c r="A49" s="49" t="s">
        <v>112</v>
      </c>
    </row>
    <row r="50" spans="1:6" x14ac:dyDescent="0.3">
      <c r="A50" s="49"/>
    </row>
    <row r="51" spans="1:6" x14ac:dyDescent="0.3">
      <c r="A51" s="39" t="s">
        <v>1</v>
      </c>
      <c r="B51" s="240" t="s">
        <v>592</v>
      </c>
      <c r="C51" s="241" t="s">
        <v>588</v>
      </c>
      <c r="D51" s="240">
        <v>2025</v>
      </c>
      <c r="E51" s="240">
        <v>2026</v>
      </c>
      <c r="F51" s="240">
        <v>2027</v>
      </c>
    </row>
    <row r="52" spans="1:6" x14ac:dyDescent="0.3">
      <c r="A52" s="2"/>
      <c r="B52" s="229">
        <f>rozpočet!L17</f>
        <v>373192.27</v>
      </c>
      <c r="C52" s="229">
        <f>rozpočet!M17</f>
        <v>509581</v>
      </c>
      <c r="D52" s="229">
        <f>rozpočet!N17</f>
        <v>212892</v>
      </c>
      <c r="E52" s="229">
        <f>rozpočet!O17</f>
        <v>177017</v>
      </c>
      <c r="F52" s="229">
        <f>rozpočet!P17</f>
        <v>177017</v>
      </c>
    </row>
    <row r="53" spans="1:6" x14ac:dyDescent="0.3">
      <c r="A53" s="49"/>
    </row>
    <row r="54" spans="1:6" x14ac:dyDescent="0.3">
      <c r="A54" s="302" t="s">
        <v>8</v>
      </c>
      <c r="B54" s="302"/>
      <c r="C54" s="302"/>
      <c r="D54" s="302"/>
      <c r="E54" s="302"/>
      <c r="F54" s="302"/>
    </row>
    <row r="55" spans="1:6" x14ac:dyDescent="0.3">
      <c r="A55" s="15" t="s">
        <v>9</v>
      </c>
      <c r="B55" s="303" t="s">
        <v>80</v>
      </c>
      <c r="C55" s="303"/>
      <c r="D55" s="303"/>
      <c r="E55" s="303"/>
      <c r="F55" s="303"/>
    </row>
    <row r="56" spans="1:6" x14ac:dyDescent="0.3">
      <c r="A56" s="16" t="s">
        <v>11</v>
      </c>
      <c r="B56" s="304" t="s">
        <v>81</v>
      </c>
      <c r="C56" s="304"/>
      <c r="D56" s="304"/>
      <c r="E56" s="304"/>
      <c r="F56" s="304"/>
    </row>
    <row r="57" spans="1:6" x14ac:dyDescent="0.3">
      <c r="A57" s="17" t="s">
        <v>13</v>
      </c>
      <c r="B57" s="18" t="s">
        <v>14</v>
      </c>
      <c r="C57" s="18" t="s">
        <v>15</v>
      </c>
      <c r="D57" s="18" t="s">
        <v>16</v>
      </c>
      <c r="E57" s="18" t="s">
        <v>17</v>
      </c>
      <c r="F57" s="18" t="s">
        <v>18</v>
      </c>
    </row>
    <row r="58" spans="1:6" x14ac:dyDescent="0.3">
      <c r="A58" s="17" t="s">
        <v>19</v>
      </c>
      <c r="B58" s="18">
        <v>1000</v>
      </c>
      <c r="C58" s="18">
        <v>1000</v>
      </c>
      <c r="D58" s="18">
        <v>1100</v>
      </c>
      <c r="E58" s="18">
        <v>1200</v>
      </c>
      <c r="F58" s="18">
        <v>1200</v>
      </c>
    </row>
    <row r="59" spans="1:6" x14ac:dyDescent="0.3">
      <c r="A59" s="17" t="s">
        <v>20</v>
      </c>
      <c r="B59" s="18">
        <v>1000</v>
      </c>
      <c r="C59" s="18"/>
      <c r="D59" s="18"/>
      <c r="E59" s="18"/>
      <c r="F59" s="18"/>
    </row>
    <row r="60" spans="1:6" x14ac:dyDescent="0.3">
      <c r="A60" s="49"/>
    </row>
    <row r="61" spans="1:6" x14ac:dyDescent="0.3">
      <c r="A61" s="49" t="s">
        <v>2</v>
      </c>
    </row>
    <row r="62" spans="1:6" ht="66" customHeight="1" x14ac:dyDescent="0.3">
      <c r="A62" s="317" t="s">
        <v>82</v>
      </c>
      <c r="B62" s="317"/>
      <c r="C62" s="317"/>
      <c r="D62" s="317"/>
      <c r="E62" s="317"/>
      <c r="F62" s="317"/>
    </row>
    <row r="63" spans="1:6" x14ac:dyDescent="0.3">
      <c r="A63" s="49"/>
    </row>
    <row r="64" spans="1:6" x14ac:dyDescent="0.3">
      <c r="A64" s="50" t="s">
        <v>83</v>
      </c>
    </row>
    <row r="65" spans="1:6" x14ac:dyDescent="0.3">
      <c r="A65" s="49" t="s">
        <v>113</v>
      </c>
    </row>
    <row r="66" spans="1:6" x14ac:dyDescent="0.3">
      <c r="A66" s="49"/>
    </row>
    <row r="67" spans="1:6" x14ac:dyDescent="0.3">
      <c r="A67" s="39" t="s">
        <v>1</v>
      </c>
      <c r="B67" s="240" t="s">
        <v>592</v>
      </c>
      <c r="C67" s="241" t="s">
        <v>588</v>
      </c>
      <c r="D67" s="240">
        <v>2025</v>
      </c>
      <c r="E67" s="240">
        <v>2026</v>
      </c>
      <c r="F67" s="240">
        <v>2027</v>
      </c>
    </row>
    <row r="68" spans="1:6" x14ac:dyDescent="0.3">
      <c r="A68" s="2"/>
      <c r="B68" s="229">
        <f>rozpočet!L18</f>
        <v>21636</v>
      </c>
      <c r="C68" s="229">
        <f>rozpočet!M18</f>
        <v>27000</v>
      </c>
      <c r="D68" s="229">
        <f>rozpočet!N18</f>
        <v>27000</v>
      </c>
      <c r="E68" s="229">
        <f>rozpočet!O18</f>
        <v>27000</v>
      </c>
      <c r="F68" s="229">
        <f>rozpočet!P18</f>
        <v>27000</v>
      </c>
    </row>
    <row r="69" spans="1:6" x14ac:dyDescent="0.3">
      <c r="A69" s="49"/>
    </row>
    <row r="70" spans="1:6" x14ac:dyDescent="0.3">
      <c r="A70" s="302" t="s">
        <v>8</v>
      </c>
      <c r="B70" s="302"/>
      <c r="C70" s="302"/>
      <c r="D70" s="302"/>
      <c r="E70" s="302"/>
      <c r="F70" s="302"/>
    </row>
    <row r="71" spans="1:6" x14ac:dyDescent="0.3">
      <c r="A71" s="15" t="s">
        <v>9</v>
      </c>
      <c r="B71" s="303" t="s">
        <v>84</v>
      </c>
      <c r="C71" s="303"/>
      <c r="D71" s="303"/>
      <c r="E71" s="303"/>
      <c r="F71" s="303"/>
    </row>
    <row r="72" spans="1:6" x14ac:dyDescent="0.3">
      <c r="A72" s="16" t="s">
        <v>11</v>
      </c>
      <c r="B72" s="304" t="s">
        <v>85</v>
      </c>
      <c r="C72" s="304"/>
      <c r="D72" s="304"/>
      <c r="E72" s="304"/>
      <c r="F72" s="304"/>
    </row>
    <row r="73" spans="1:6" x14ac:dyDescent="0.3">
      <c r="A73" s="17" t="s">
        <v>13</v>
      </c>
      <c r="B73" s="18" t="s">
        <v>14</v>
      </c>
      <c r="C73" s="18" t="s">
        <v>15</v>
      </c>
      <c r="D73" s="18" t="s">
        <v>16</v>
      </c>
      <c r="E73" s="18" t="s">
        <v>17</v>
      </c>
      <c r="F73" s="18" t="s">
        <v>18</v>
      </c>
    </row>
    <row r="74" spans="1:6" x14ac:dyDescent="0.3">
      <c r="A74" s="17" t="s">
        <v>19</v>
      </c>
      <c r="B74" s="18">
        <v>50</v>
      </c>
      <c r="C74" s="18">
        <v>50</v>
      </c>
      <c r="D74" s="18">
        <v>50</v>
      </c>
      <c r="E74" s="18">
        <v>50</v>
      </c>
      <c r="F74" s="18">
        <v>50</v>
      </c>
    </row>
    <row r="75" spans="1:6" x14ac:dyDescent="0.3">
      <c r="A75" s="17" t="s">
        <v>20</v>
      </c>
      <c r="B75" s="18">
        <v>120</v>
      </c>
      <c r="C75" s="18"/>
      <c r="D75" s="18"/>
      <c r="E75" s="18"/>
      <c r="F75" s="18"/>
    </row>
    <row r="76" spans="1:6" x14ac:dyDescent="0.3">
      <c r="A76" s="16" t="s">
        <v>11</v>
      </c>
      <c r="B76" s="304" t="s">
        <v>86</v>
      </c>
      <c r="C76" s="304"/>
      <c r="D76" s="304"/>
      <c r="E76" s="304"/>
      <c r="F76" s="304"/>
    </row>
    <row r="77" spans="1:6" x14ac:dyDescent="0.3">
      <c r="A77" s="17" t="s">
        <v>13</v>
      </c>
      <c r="B77" s="18" t="s">
        <v>14</v>
      </c>
      <c r="C77" s="18" t="s">
        <v>15</v>
      </c>
      <c r="D77" s="18" t="s">
        <v>16</v>
      </c>
      <c r="E77" s="18" t="s">
        <v>17</v>
      </c>
      <c r="F77" s="18" t="s">
        <v>18</v>
      </c>
    </row>
    <row r="78" spans="1:6" x14ac:dyDescent="0.3">
      <c r="A78" s="17" t="s">
        <v>19</v>
      </c>
      <c r="B78" s="18">
        <v>150</v>
      </c>
      <c r="C78" s="18">
        <v>150</v>
      </c>
      <c r="D78" s="18">
        <v>150</v>
      </c>
      <c r="E78" s="18">
        <v>150</v>
      </c>
      <c r="F78" s="18">
        <v>150</v>
      </c>
    </row>
    <row r="79" spans="1:6" x14ac:dyDescent="0.3">
      <c r="A79" s="17" t="s">
        <v>20</v>
      </c>
      <c r="B79" s="18">
        <v>193</v>
      </c>
      <c r="C79" s="18"/>
      <c r="D79" s="18"/>
      <c r="E79" s="18"/>
      <c r="F79" s="18"/>
    </row>
    <row r="80" spans="1:6" x14ac:dyDescent="0.3">
      <c r="A80" s="49"/>
    </row>
    <row r="81" spans="1:6" x14ac:dyDescent="0.3">
      <c r="A81" s="49" t="s">
        <v>2</v>
      </c>
    </row>
    <row r="82" spans="1:6" ht="74.25" customHeight="1" x14ac:dyDescent="0.3">
      <c r="A82" s="317" t="s">
        <v>108</v>
      </c>
      <c r="B82" s="317"/>
      <c r="C82" s="317"/>
      <c r="D82" s="317"/>
      <c r="E82" s="317"/>
      <c r="F82" s="317"/>
    </row>
    <row r="83" spans="1:6" s="48" customFormat="1" ht="15.6" x14ac:dyDescent="0.3">
      <c r="A83" s="47" t="s">
        <v>87</v>
      </c>
    </row>
    <row r="84" spans="1:6" x14ac:dyDescent="0.3">
      <c r="A84" s="49" t="s">
        <v>111</v>
      </c>
    </row>
    <row r="85" spans="1:6" x14ac:dyDescent="0.3">
      <c r="A85" s="49"/>
    </row>
    <row r="86" spans="1:6" x14ac:dyDescent="0.3">
      <c r="A86" s="39" t="s">
        <v>1</v>
      </c>
      <c r="B86" s="240" t="s">
        <v>592</v>
      </c>
      <c r="C86" s="241" t="s">
        <v>588</v>
      </c>
      <c r="D86" s="240">
        <v>2025</v>
      </c>
      <c r="E86" s="240">
        <v>2026</v>
      </c>
      <c r="F86" s="240">
        <v>2027</v>
      </c>
    </row>
    <row r="87" spans="1:6" x14ac:dyDescent="0.3">
      <c r="A87" s="2"/>
      <c r="B87" s="229">
        <f>rozpočet!L19</f>
        <v>64778.18</v>
      </c>
      <c r="C87" s="229">
        <f>rozpočet!M19</f>
        <v>69498</v>
      </c>
      <c r="D87" s="229">
        <f>rozpočet!N19</f>
        <v>69498</v>
      </c>
      <c r="E87" s="229">
        <f>rozpočet!O19</f>
        <v>69498</v>
      </c>
      <c r="F87" s="229">
        <f>rozpočet!P19</f>
        <v>69498</v>
      </c>
    </row>
    <row r="88" spans="1:6" x14ac:dyDescent="0.3">
      <c r="A88" s="49"/>
    </row>
    <row r="89" spans="1:6" x14ac:dyDescent="0.3">
      <c r="A89" s="302" t="s">
        <v>8</v>
      </c>
      <c r="B89" s="302"/>
      <c r="C89" s="302"/>
      <c r="D89" s="302"/>
      <c r="E89" s="302"/>
      <c r="F89" s="302"/>
    </row>
    <row r="90" spans="1:6" ht="16.5" customHeight="1" x14ac:dyDescent="0.3">
      <c r="A90" s="15" t="s">
        <v>9</v>
      </c>
      <c r="B90" s="303" t="s">
        <v>88</v>
      </c>
      <c r="C90" s="303"/>
      <c r="D90" s="303"/>
      <c r="E90" s="303"/>
      <c r="F90" s="303"/>
    </row>
    <row r="91" spans="1:6" x14ac:dyDescent="0.3">
      <c r="A91" s="16" t="s">
        <v>11</v>
      </c>
      <c r="B91" s="304" t="s">
        <v>89</v>
      </c>
      <c r="C91" s="304"/>
      <c r="D91" s="304"/>
      <c r="E91" s="304"/>
      <c r="F91" s="304"/>
    </row>
    <row r="92" spans="1:6" x14ac:dyDescent="0.3">
      <c r="A92" s="17" t="s">
        <v>13</v>
      </c>
      <c r="B92" s="18" t="s">
        <v>14</v>
      </c>
      <c r="C92" s="18" t="s">
        <v>15</v>
      </c>
      <c r="D92" s="18" t="s">
        <v>16</v>
      </c>
      <c r="E92" s="18" t="s">
        <v>17</v>
      </c>
      <c r="F92" s="18" t="s">
        <v>18</v>
      </c>
    </row>
    <row r="93" spans="1:6" x14ac:dyDescent="0.3">
      <c r="A93" s="17" t="s">
        <v>19</v>
      </c>
      <c r="B93" s="18">
        <v>52</v>
      </c>
      <c r="C93" s="18">
        <v>52</v>
      </c>
      <c r="D93" s="18">
        <v>52</v>
      </c>
      <c r="E93" s="18">
        <v>52</v>
      </c>
      <c r="F93" s="18">
        <v>52</v>
      </c>
    </row>
    <row r="94" spans="1:6" x14ac:dyDescent="0.3">
      <c r="A94" s="17" t="s">
        <v>20</v>
      </c>
      <c r="B94" s="18">
        <v>52</v>
      </c>
      <c r="C94" s="18"/>
      <c r="D94" s="18"/>
      <c r="E94" s="18"/>
      <c r="F94" s="18"/>
    </row>
    <row r="95" spans="1:6" x14ac:dyDescent="0.3">
      <c r="A95" s="16" t="s">
        <v>11</v>
      </c>
      <c r="B95" s="304" t="s">
        <v>90</v>
      </c>
      <c r="C95" s="304"/>
      <c r="D95" s="304"/>
      <c r="E95" s="304"/>
      <c r="F95" s="304"/>
    </row>
    <row r="96" spans="1:6" x14ac:dyDescent="0.3">
      <c r="A96" s="17" t="s">
        <v>13</v>
      </c>
      <c r="B96" s="18" t="s">
        <v>14</v>
      </c>
      <c r="C96" s="18" t="s">
        <v>15</v>
      </c>
      <c r="D96" s="18" t="s">
        <v>16</v>
      </c>
      <c r="E96" s="18" t="s">
        <v>17</v>
      </c>
      <c r="F96" s="18" t="s">
        <v>18</v>
      </c>
    </row>
    <row r="97" spans="1:6" x14ac:dyDescent="0.3">
      <c r="A97" s="17" t="s">
        <v>19</v>
      </c>
      <c r="B97" s="18" t="s">
        <v>91</v>
      </c>
      <c r="C97" s="18" t="s">
        <v>543</v>
      </c>
      <c r="D97" s="18" t="s">
        <v>548</v>
      </c>
      <c r="E97" s="18" t="s">
        <v>549</v>
      </c>
      <c r="F97" s="18" t="s">
        <v>550</v>
      </c>
    </row>
    <row r="98" spans="1:6" x14ac:dyDescent="0.3">
      <c r="A98" s="17" t="s">
        <v>20</v>
      </c>
      <c r="B98" s="18" t="s">
        <v>541</v>
      </c>
      <c r="C98" s="18"/>
      <c r="D98" s="18"/>
      <c r="E98" s="18"/>
      <c r="F98" s="18"/>
    </row>
    <row r="99" spans="1:6" x14ac:dyDescent="0.3">
      <c r="A99" s="16" t="s">
        <v>11</v>
      </c>
      <c r="B99" s="304" t="s">
        <v>92</v>
      </c>
      <c r="C99" s="304"/>
      <c r="D99" s="304"/>
      <c r="E99" s="304"/>
      <c r="F99" s="304"/>
    </row>
    <row r="100" spans="1:6" x14ac:dyDescent="0.3">
      <c r="A100" s="17" t="s">
        <v>13</v>
      </c>
      <c r="B100" s="18" t="s">
        <v>14</v>
      </c>
      <c r="C100" s="18" t="s">
        <v>15</v>
      </c>
      <c r="D100" s="18" t="s">
        <v>16</v>
      </c>
      <c r="E100" s="18" t="s">
        <v>17</v>
      </c>
      <c r="F100" s="18" t="s">
        <v>18</v>
      </c>
    </row>
    <row r="101" spans="1:6" x14ac:dyDescent="0.3">
      <c r="A101" s="17" t="s">
        <v>19</v>
      </c>
      <c r="B101" s="18">
        <v>150</v>
      </c>
      <c r="C101" s="18">
        <v>150</v>
      </c>
      <c r="D101" s="18">
        <v>130</v>
      </c>
      <c r="E101" s="18">
        <v>130</v>
      </c>
      <c r="F101" s="18">
        <v>130</v>
      </c>
    </row>
    <row r="102" spans="1:6" x14ac:dyDescent="0.3">
      <c r="A102" s="17" t="s">
        <v>20</v>
      </c>
      <c r="B102" s="18">
        <v>120</v>
      </c>
      <c r="C102" s="18"/>
      <c r="D102" s="18"/>
      <c r="E102" s="18"/>
      <c r="F102" s="18"/>
    </row>
    <row r="103" spans="1:6" ht="15.75" customHeight="1" x14ac:dyDescent="0.3">
      <c r="A103" s="15" t="s">
        <v>9</v>
      </c>
      <c r="B103" s="303" t="s">
        <v>93</v>
      </c>
      <c r="C103" s="303"/>
      <c r="D103" s="303"/>
      <c r="E103" s="303"/>
      <c r="F103" s="303"/>
    </row>
    <row r="104" spans="1:6" x14ac:dyDescent="0.3">
      <c r="A104" s="16" t="s">
        <v>11</v>
      </c>
      <c r="B104" s="304" t="s">
        <v>94</v>
      </c>
      <c r="C104" s="304"/>
      <c r="D104" s="304"/>
      <c r="E104" s="304"/>
      <c r="F104" s="304"/>
    </row>
    <row r="105" spans="1:6" x14ac:dyDescent="0.3">
      <c r="A105" s="17" t="s">
        <v>13</v>
      </c>
      <c r="B105" s="18" t="s">
        <v>14</v>
      </c>
      <c r="C105" s="18" t="s">
        <v>15</v>
      </c>
      <c r="D105" s="18" t="s">
        <v>16</v>
      </c>
      <c r="E105" s="18" t="s">
        <v>17</v>
      </c>
      <c r="F105" s="18" t="s">
        <v>18</v>
      </c>
    </row>
    <row r="106" spans="1:6" x14ac:dyDescent="0.3">
      <c r="A106" s="17" t="s">
        <v>19</v>
      </c>
      <c r="B106" s="18" t="s">
        <v>95</v>
      </c>
      <c r="C106" s="18" t="s">
        <v>95</v>
      </c>
      <c r="D106" s="18" t="s">
        <v>95</v>
      </c>
      <c r="E106" s="18" t="s">
        <v>95</v>
      </c>
      <c r="F106" s="18" t="s">
        <v>95</v>
      </c>
    </row>
    <row r="107" spans="1:6" x14ac:dyDescent="0.3">
      <c r="A107" s="17" t="s">
        <v>20</v>
      </c>
      <c r="B107" s="18" t="s">
        <v>95</v>
      </c>
      <c r="C107" s="18"/>
      <c r="D107" s="18"/>
      <c r="E107" s="18"/>
      <c r="F107" s="18"/>
    </row>
    <row r="108" spans="1:6" x14ac:dyDescent="0.3">
      <c r="A108" s="49"/>
    </row>
    <row r="109" spans="1:6" x14ac:dyDescent="0.3">
      <c r="A109" s="49" t="s">
        <v>2</v>
      </c>
    </row>
    <row r="110" spans="1:6" ht="64.5" customHeight="1" x14ac:dyDescent="0.3">
      <c r="A110" s="317" t="s">
        <v>551</v>
      </c>
      <c r="B110" s="317"/>
      <c r="C110" s="317"/>
      <c r="D110" s="317"/>
      <c r="E110" s="317"/>
      <c r="F110" s="317"/>
    </row>
    <row r="111" spans="1:6" ht="15.6" x14ac:dyDescent="0.3">
      <c r="A111" s="25"/>
    </row>
    <row r="112" spans="1:6" s="48" customFormat="1" ht="15.6" x14ac:dyDescent="0.3">
      <c r="A112" s="47" t="s">
        <v>96</v>
      </c>
    </row>
    <row r="113" spans="1:6" x14ac:dyDescent="0.3">
      <c r="A113" s="49" t="s">
        <v>110</v>
      </c>
    </row>
    <row r="114" spans="1:6" x14ac:dyDescent="0.3">
      <c r="A114" s="49"/>
    </row>
    <row r="115" spans="1:6" x14ac:dyDescent="0.3">
      <c r="A115" s="39" t="s">
        <v>1</v>
      </c>
      <c r="B115" s="240" t="s">
        <v>592</v>
      </c>
      <c r="C115" s="241" t="s">
        <v>588</v>
      </c>
      <c r="D115" s="240">
        <v>2025</v>
      </c>
      <c r="E115" s="240">
        <v>2026</v>
      </c>
      <c r="F115" s="240">
        <v>2027</v>
      </c>
    </row>
    <row r="116" spans="1:6" x14ac:dyDescent="0.3">
      <c r="A116" s="2"/>
      <c r="B116" s="229">
        <f>rozpočet!L20</f>
        <v>1295138.4500000002</v>
      </c>
      <c r="C116" s="229">
        <f>rozpočet!M20</f>
        <v>1268292</v>
      </c>
      <c r="D116" s="229">
        <f>rozpočet!N20</f>
        <v>1067362</v>
      </c>
      <c r="E116" s="229">
        <f>rozpočet!O20</f>
        <v>1283865</v>
      </c>
      <c r="F116" s="229">
        <f>rozpočet!P20</f>
        <v>1283865</v>
      </c>
    </row>
    <row r="117" spans="1:6" x14ac:dyDescent="0.3">
      <c r="A117" s="49"/>
    </row>
    <row r="118" spans="1:6" x14ac:dyDescent="0.3">
      <c r="A118" s="302" t="s">
        <v>8</v>
      </c>
      <c r="B118" s="302"/>
      <c r="C118" s="302"/>
      <c r="D118" s="302"/>
      <c r="E118" s="302"/>
      <c r="F118" s="302"/>
    </row>
    <row r="119" spans="1:6" x14ac:dyDescent="0.3">
      <c r="A119" s="15" t="s">
        <v>9</v>
      </c>
      <c r="B119" s="303" t="s">
        <v>97</v>
      </c>
      <c r="C119" s="303"/>
      <c r="D119" s="303"/>
      <c r="E119" s="303"/>
      <c r="F119" s="303"/>
    </row>
    <row r="120" spans="1:6" x14ac:dyDescent="0.3">
      <c r="A120" s="16" t="s">
        <v>11</v>
      </c>
      <c r="B120" s="304" t="s">
        <v>98</v>
      </c>
      <c r="C120" s="304"/>
      <c r="D120" s="304"/>
      <c r="E120" s="304"/>
      <c r="F120" s="304"/>
    </row>
    <row r="121" spans="1:6" x14ac:dyDescent="0.3">
      <c r="A121" s="17" t="s">
        <v>13</v>
      </c>
      <c r="B121" s="18" t="s">
        <v>14</v>
      </c>
      <c r="C121" s="18" t="s">
        <v>15</v>
      </c>
      <c r="D121" s="18" t="s">
        <v>16</v>
      </c>
      <c r="E121" s="18" t="s">
        <v>17</v>
      </c>
      <c r="F121" s="18" t="s">
        <v>18</v>
      </c>
    </row>
    <row r="122" spans="1:6" x14ac:dyDescent="0.3">
      <c r="A122" s="17" t="s">
        <v>19</v>
      </c>
      <c r="B122" s="254">
        <v>13000</v>
      </c>
      <c r="C122" s="254">
        <v>13000</v>
      </c>
      <c r="D122" s="254">
        <v>13000</v>
      </c>
      <c r="E122" s="254">
        <v>13000</v>
      </c>
      <c r="F122" s="254">
        <v>13000</v>
      </c>
    </row>
    <row r="123" spans="1:6" x14ac:dyDescent="0.3">
      <c r="A123" s="17" t="s">
        <v>20</v>
      </c>
      <c r="B123" s="254">
        <v>13265</v>
      </c>
      <c r="C123" s="254"/>
      <c r="D123" s="254"/>
      <c r="E123" s="254"/>
      <c r="F123" s="254"/>
    </row>
    <row r="124" spans="1:6" x14ac:dyDescent="0.3">
      <c r="A124" s="16" t="s">
        <v>11</v>
      </c>
      <c r="B124" s="304" t="s">
        <v>99</v>
      </c>
      <c r="C124" s="304"/>
      <c r="D124" s="304"/>
      <c r="E124" s="304"/>
      <c r="F124" s="304"/>
    </row>
    <row r="125" spans="1:6" x14ac:dyDescent="0.3">
      <c r="A125" s="17" t="s">
        <v>13</v>
      </c>
      <c r="B125" s="18" t="s">
        <v>14</v>
      </c>
      <c r="C125" s="18" t="s">
        <v>15</v>
      </c>
      <c r="D125" s="18" t="s">
        <v>16</v>
      </c>
      <c r="E125" s="18" t="s">
        <v>17</v>
      </c>
      <c r="F125" s="18" t="s">
        <v>18</v>
      </c>
    </row>
    <row r="126" spans="1:6" x14ac:dyDescent="0.3">
      <c r="A126" s="17" t="s">
        <v>19</v>
      </c>
      <c r="B126" s="254">
        <v>4000</v>
      </c>
      <c r="C126" s="254">
        <v>4000</v>
      </c>
      <c r="D126" s="254">
        <v>4000</v>
      </c>
      <c r="E126" s="254">
        <v>4000</v>
      </c>
      <c r="F126" s="254">
        <v>4000</v>
      </c>
    </row>
    <row r="127" spans="1:6" x14ac:dyDescent="0.3">
      <c r="A127" s="17" t="s">
        <v>20</v>
      </c>
      <c r="B127" s="254">
        <v>4162</v>
      </c>
      <c r="C127" s="254"/>
      <c r="D127" s="254"/>
      <c r="E127" s="254"/>
      <c r="F127" s="254"/>
    </row>
    <row r="128" spans="1:6" x14ac:dyDescent="0.3">
      <c r="A128" s="52"/>
      <c r="B128" s="53"/>
      <c r="C128" s="53"/>
      <c r="D128" s="53"/>
      <c r="E128" s="53"/>
      <c r="F128" s="53"/>
    </row>
    <row r="129" spans="1:6" x14ac:dyDescent="0.3">
      <c r="A129" s="16" t="s">
        <v>11</v>
      </c>
      <c r="B129" s="304" t="s">
        <v>100</v>
      </c>
      <c r="C129" s="304"/>
      <c r="D129" s="304"/>
      <c r="E129" s="304"/>
      <c r="F129" s="304"/>
    </row>
    <row r="130" spans="1:6" x14ac:dyDescent="0.3">
      <c r="A130" s="17" t="s">
        <v>13</v>
      </c>
      <c r="B130" s="18" t="s">
        <v>14</v>
      </c>
      <c r="C130" s="18" t="s">
        <v>15</v>
      </c>
      <c r="D130" s="18" t="s">
        <v>16</v>
      </c>
      <c r="E130" s="18" t="s">
        <v>17</v>
      </c>
      <c r="F130" s="18" t="s">
        <v>18</v>
      </c>
    </row>
    <row r="131" spans="1:6" x14ac:dyDescent="0.3">
      <c r="A131" s="17" t="s">
        <v>19</v>
      </c>
      <c r="B131" s="18">
        <v>13</v>
      </c>
      <c r="C131" s="18">
        <v>13</v>
      </c>
      <c r="D131" s="18">
        <v>13</v>
      </c>
      <c r="E131" s="18">
        <v>13</v>
      </c>
      <c r="F131" s="18">
        <v>13</v>
      </c>
    </row>
    <row r="132" spans="1:6" x14ac:dyDescent="0.3">
      <c r="A132" s="17" t="s">
        <v>20</v>
      </c>
      <c r="B132" s="18">
        <v>27</v>
      </c>
      <c r="C132" s="18"/>
      <c r="D132" s="18"/>
      <c r="E132" s="18"/>
      <c r="F132" s="18"/>
    </row>
    <row r="133" spans="1:6" ht="15.75" customHeight="1" x14ac:dyDescent="0.3">
      <c r="A133" s="15" t="s">
        <v>9</v>
      </c>
      <c r="B133" s="303" t="s">
        <v>101</v>
      </c>
      <c r="C133" s="303"/>
      <c r="D133" s="303"/>
      <c r="E133" s="303"/>
      <c r="F133" s="303"/>
    </row>
    <row r="134" spans="1:6" ht="30" customHeight="1" x14ac:dyDescent="0.3">
      <c r="A134" s="16" t="s">
        <v>11</v>
      </c>
      <c r="B134" s="321" t="s">
        <v>102</v>
      </c>
      <c r="C134" s="322"/>
      <c r="D134" s="322"/>
      <c r="E134" s="322"/>
      <c r="F134" s="323"/>
    </row>
    <row r="135" spans="1:6" x14ac:dyDescent="0.3">
      <c r="A135" s="17" t="s">
        <v>13</v>
      </c>
      <c r="B135" s="18" t="s">
        <v>14</v>
      </c>
      <c r="C135" s="18" t="s">
        <v>15</v>
      </c>
      <c r="D135" s="18" t="s">
        <v>16</v>
      </c>
      <c r="E135" s="18" t="s">
        <v>17</v>
      </c>
      <c r="F135" s="18" t="s">
        <v>18</v>
      </c>
    </row>
    <row r="136" spans="1:6" x14ac:dyDescent="0.3">
      <c r="A136" s="17" t="s">
        <v>19</v>
      </c>
      <c r="B136" s="254">
        <v>1500</v>
      </c>
      <c r="C136" s="254">
        <v>1500</v>
      </c>
      <c r="D136" s="254">
        <v>1500</v>
      </c>
      <c r="E136" s="254">
        <v>1500</v>
      </c>
      <c r="F136" s="254">
        <v>1500</v>
      </c>
    </row>
    <row r="137" spans="1:6" x14ac:dyDescent="0.3">
      <c r="A137" s="17" t="s">
        <v>20</v>
      </c>
      <c r="B137" s="254">
        <v>1340</v>
      </c>
      <c r="C137" s="254"/>
      <c r="D137" s="254"/>
      <c r="E137" s="254"/>
      <c r="F137" s="254"/>
    </row>
    <row r="138" spans="1:6" ht="30" customHeight="1" x14ac:dyDescent="0.3">
      <c r="A138" s="16" t="s">
        <v>11</v>
      </c>
      <c r="B138" s="321" t="s">
        <v>103</v>
      </c>
      <c r="C138" s="322"/>
      <c r="D138" s="322"/>
      <c r="E138" s="322"/>
      <c r="F138" s="323"/>
    </row>
    <row r="139" spans="1:6" x14ac:dyDescent="0.3">
      <c r="A139" s="17" t="s">
        <v>13</v>
      </c>
      <c r="B139" s="18" t="s">
        <v>14</v>
      </c>
      <c r="C139" s="18" t="s">
        <v>15</v>
      </c>
      <c r="D139" s="18" t="s">
        <v>16</v>
      </c>
      <c r="E139" s="18" t="s">
        <v>17</v>
      </c>
      <c r="F139" s="18" t="s">
        <v>18</v>
      </c>
    </row>
    <row r="140" spans="1:6" x14ac:dyDescent="0.3">
      <c r="A140" s="17" t="s">
        <v>19</v>
      </c>
      <c r="B140" s="254">
        <v>60000</v>
      </c>
      <c r="C140" s="254">
        <v>60000</v>
      </c>
      <c r="D140" s="254">
        <v>60000</v>
      </c>
      <c r="E140" s="254">
        <v>60000</v>
      </c>
      <c r="F140" s="254">
        <v>60000</v>
      </c>
    </row>
    <row r="141" spans="1:6" x14ac:dyDescent="0.3">
      <c r="A141" s="17" t="s">
        <v>20</v>
      </c>
      <c r="B141" s="254">
        <v>71116</v>
      </c>
      <c r="C141" s="254"/>
      <c r="D141" s="254"/>
      <c r="E141" s="254"/>
      <c r="F141" s="254"/>
    </row>
    <row r="142" spans="1:6" ht="30" customHeight="1" x14ac:dyDescent="0.3">
      <c r="A142" s="16" t="s">
        <v>11</v>
      </c>
      <c r="B142" s="321" t="s">
        <v>104</v>
      </c>
      <c r="C142" s="322"/>
      <c r="D142" s="322"/>
      <c r="E142" s="322"/>
      <c r="F142" s="323"/>
    </row>
    <row r="143" spans="1:6" x14ac:dyDescent="0.3">
      <c r="A143" s="17" t="s">
        <v>13</v>
      </c>
      <c r="B143" s="18" t="s">
        <v>14</v>
      </c>
      <c r="C143" s="18" t="s">
        <v>15</v>
      </c>
      <c r="D143" s="18" t="s">
        <v>16</v>
      </c>
      <c r="E143" s="18" t="s">
        <v>17</v>
      </c>
      <c r="F143" s="18" t="s">
        <v>18</v>
      </c>
    </row>
    <row r="144" spans="1:6" x14ac:dyDescent="0.3">
      <c r="A144" s="17" t="s">
        <v>19</v>
      </c>
      <c r="B144" s="18">
        <v>3</v>
      </c>
      <c r="C144" s="18">
        <v>3</v>
      </c>
      <c r="D144" s="18">
        <v>3</v>
      </c>
      <c r="E144" s="18">
        <v>3</v>
      </c>
      <c r="F144" s="18">
        <v>3</v>
      </c>
    </row>
    <row r="145" spans="1:6" x14ac:dyDescent="0.3">
      <c r="A145" s="17" t="s">
        <v>20</v>
      </c>
      <c r="B145" s="18">
        <v>3</v>
      </c>
      <c r="C145" s="18"/>
      <c r="D145" s="18"/>
      <c r="E145" s="18"/>
      <c r="F145" s="18"/>
    </row>
    <row r="146" spans="1:6" ht="18" customHeight="1" x14ac:dyDescent="0.3">
      <c r="A146" s="15" t="s">
        <v>9</v>
      </c>
      <c r="B146" s="318" t="s">
        <v>105</v>
      </c>
      <c r="C146" s="319"/>
      <c r="D146" s="319"/>
      <c r="E146" s="319"/>
      <c r="F146" s="320"/>
    </row>
    <row r="147" spans="1:6" ht="30" customHeight="1" x14ac:dyDescent="0.3">
      <c r="A147" s="16" t="s">
        <v>11</v>
      </c>
      <c r="B147" s="321" t="s">
        <v>106</v>
      </c>
      <c r="C147" s="322"/>
      <c r="D147" s="322"/>
      <c r="E147" s="322"/>
      <c r="F147" s="323"/>
    </row>
    <row r="148" spans="1:6" x14ac:dyDescent="0.3">
      <c r="A148" s="17" t="s">
        <v>13</v>
      </c>
      <c r="B148" s="18" t="s">
        <v>14</v>
      </c>
      <c r="C148" s="18" t="s">
        <v>15</v>
      </c>
      <c r="D148" s="18" t="s">
        <v>16</v>
      </c>
      <c r="E148" s="18" t="s">
        <v>17</v>
      </c>
      <c r="F148" s="18" t="s">
        <v>18</v>
      </c>
    </row>
    <row r="149" spans="1:6" x14ac:dyDescent="0.3">
      <c r="A149" s="17" t="s">
        <v>19</v>
      </c>
      <c r="B149" s="18">
        <v>120</v>
      </c>
      <c r="C149" s="18">
        <v>120</v>
      </c>
      <c r="D149" s="18">
        <v>120</v>
      </c>
      <c r="E149" s="18">
        <v>120</v>
      </c>
      <c r="F149" s="18">
        <v>120</v>
      </c>
    </row>
    <row r="150" spans="1:6" x14ac:dyDescent="0.3">
      <c r="A150" s="17" t="s">
        <v>20</v>
      </c>
      <c r="B150" s="18">
        <v>111.85</v>
      </c>
      <c r="C150" s="18"/>
      <c r="D150" s="18"/>
      <c r="E150" s="18"/>
      <c r="F150" s="18"/>
    </row>
    <row r="151" spans="1:6" ht="15.6" x14ac:dyDescent="0.3">
      <c r="A151" s="23"/>
    </row>
    <row r="152" spans="1:6" x14ac:dyDescent="0.3">
      <c r="A152" s="49" t="s">
        <v>2</v>
      </c>
    </row>
    <row r="153" spans="1:6" ht="258" customHeight="1" x14ac:dyDescent="0.3">
      <c r="A153" s="317" t="s">
        <v>109</v>
      </c>
      <c r="B153" s="317"/>
      <c r="C153" s="317"/>
      <c r="D153" s="317"/>
      <c r="E153" s="317"/>
      <c r="F153" s="317"/>
    </row>
    <row r="154" spans="1:6" ht="15.6" x14ac:dyDescent="0.3">
      <c r="A154" s="25"/>
    </row>
    <row r="155" spans="1:6" ht="15.6" x14ac:dyDescent="0.3">
      <c r="A155" s="25"/>
    </row>
    <row r="156" spans="1:6" ht="15.6" x14ac:dyDescent="0.3">
      <c r="A156" s="25"/>
    </row>
  </sheetData>
  <mergeCells count="38">
    <mergeCell ref="A153:F153"/>
    <mergeCell ref="A46:F46"/>
    <mergeCell ref="A24:F24"/>
    <mergeCell ref="A8:F8"/>
    <mergeCell ref="B146:F146"/>
    <mergeCell ref="B147:F147"/>
    <mergeCell ref="A62:F62"/>
    <mergeCell ref="A82:F82"/>
    <mergeCell ref="A110:F110"/>
    <mergeCell ref="B129:F129"/>
    <mergeCell ref="B133:F133"/>
    <mergeCell ref="B134:F134"/>
    <mergeCell ref="B138:F138"/>
    <mergeCell ref="B142:F142"/>
    <mergeCell ref="B103:F103"/>
    <mergeCell ref="B104:F104"/>
    <mergeCell ref="A118:F118"/>
    <mergeCell ref="B119:F119"/>
    <mergeCell ref="B120:F120"/>
    <mergeCell ref="B124:F124"/>
    <mergeCell ref="B76:F76"/>
    <mergeCell ref="A89:F89"/>
    <mergeCell ref="B90:F90"/>
    <mergeCell ref="B91:F91"/>
    <mergeCell ref="B95:F95"/>
    <mergeCell ref="B99:F99"/>
    <mergeCell ref="B72:F72"/>
    <mergeCell ref="A16:F16"/>
    <mergeCell ref="B17:F17"/>
    <mergeCell ref="B18:F18"/>
    <mergeCell ref="A32:F32"/>
    <mergeCell ref="B33:F33"/>
    <mergeCell ref="B34:F34"/>
    <mergeCell ref="A54:F54"/>
    <mergeCell ref="B55:F55"/>
    <mergeCell ref="B56:F56"/>
    <mergeCell ref="A70:F70"/>
    <mergeCell ref="B71:F71"/>
  </mergeCells>
  <pageMargins left="0.70866141732283472" right="0.31496062992125984"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8"/>
  <sheetViews>
    <sheetView workbookViewId="0"/>
  </sheetViews>
  <sheetFormatPr defaultRowHeight="14.4" x14ac:dyDescent="0.3"/>
  <cols>
    <col min="1" max="1" width="17.109375" customWidth="1"/>
    <col min="2" max="6" width="14" customWidth="1"/>
  </cols>
  <sheetData>
    <row r="1" spans="1:6" s="56" customFormat="1" ht="18" x14ac:dyDescent="0.35">
      <c r="A1" s="26" t="s">
        <v>116</v>
      </c>
    </row>
    <row r="2" spans="1:6" x14ac:dyDescent="0.3">
      <c r="A2" s="20" t="s">
        <v>146</v>
      </c>
      <c r="B2" s="10"/>
      <c r="C2" s="10"/>
      <c r="D2" s="10"/>
      <c r="E2" s="10"/>
      <c r="F2" s="10"/>
    </row>
    <row r="3" spans="1:6" x14ac:dyDescent="0.3">
      <c r="A3" s="20"/>
      <c r="B3" s="10"/>
      <c r="C3" s="10"/>
      <c r="D3" s="10"/>
      <c r="E3" s="10"/>
      <c r="F3" s="10"/>
    </row>
    <row r="4" spans="1:6" x14ac:dyDescent="0.3">
      <c r="A4" s="39" t="s">
        <v>1</v>
      </c>
      <c r="B4" s="240" t="s">
        <v>592</v>
      </c>
      <c r="C4" s="241" t="s">
        <v>588</v>
      </c>
      <c r="D4" s="240">
        <v>2025</v>
      </c>
      <c r="E4" s="240">
        <v>2026</v>
      </c>
      <c r="F4" s="240">
        <v>2027</v>
      </c>
    </row>
    <row r="5" spans="1:6" x14ac:dyDescent="0.3">
      <c r="A5" s="2"/>
      <c r="B5" s="229">
        <f>rozpočet!L21</f>
        <v>448974.14</v>
      </c>
      <c r="C5" s="229">
        <f>rozpočet!M21</f>
        <v>407911</v>
      </c>
      <c r="D5" s="229">
        <f>rozpočet!N21</f>
        <v>330436</v>
      </c>
      <c r="E5" s="229">
        <f>rozpočet!O21</f>
        <v>293777</v>
      </c>
      <c r="F5" s="229">
        <f>rozpočet!P21</f>
        <v>297311</v>
      </c>
    </row>
    <row r="6" spans="1:6" x14ac:dyDescent="0.3">
      <c r="A6" s="20"/>
      <c r="B6" s="10"/>
      <c r="C6" s="10"/>
      <c r="D6" s="10"/>
      <c r="E6" s="10"/>
      <c r="F6" s="10"/>
    </row>
    <row r="7" spans="1:6" x14ac:dyDescent="0.3">
      <c r="A7" s="21" t="s">
        <v>2</v>
      </c>
      <c r="B7" s="10"/>
      <c r="C7" s="10"/>
      <c r="D7" s="10"/>
      <c r="E7" s="10"/>
      <c r="F7" s="10"/>
    </row>
    <row r="8" spans="1:6" ht="50.25" customHeight="1" x14ac:dyDescent="0.3">
      <c r="A8" s="310" t="s">
        <v>117</v>
      </c>
      <c r="B8" s="310"/>
      <c r="C8" s="310"/>
      <c r="D8" s="310"/>
      <c r="E8" s="310"/>
      <c r="F8" s="310"/>
    </row>
    <row r="9" spans="1:6" x14ac:dyDescent="0.3">
      <c r="A9" s="20"/>
      <c r="B9" s="10"/>
      <c r="C9" s="10"/>
      <c r="D9" s="10"/>
      <c r="E9" s="10"/>
      <c r="F9" s="10"/>
    </row>
    <row r="10" spans="1:6" s="22" customFormat="1" ht="15.6" x14ac:dyDescent="0.3">
      <c r="A10" s="29" t="s">
        <v>118</v>
      </c>
    </row>
    <row r="11" spans="1:6" x14ac:dyDescent="0.3">
      <c r="A11" s="20" t="s">
        <v>147</v>
      </c>
      <c r="B11" s="10"/>
      <c r="C11" s="10"/>
      <c r="D11" s="10"/>
      <c r="E11" s="10"/>
      <c r="F11" s="10"/>
    </row>
    <row r="12" spans="1:6" x14ac:dyDescent="0.3">
      <c r="A12" s="20"/>
      <c r="B12" s="10"/>
      <c r="C12" s="10"/>
      <c r="D12" s="10"/>
      <c r="E12" s="10"/>
      <c r="F12" s="10"/>
    </row>
    <row r="13" spans="1:6" x14ac:dyDescent="0.3">
      <c r="A13" s="39" t="s">
        <v>1</v>
      </c>
      <c r="B13" s="240" t="s">
        <v>592</v>
      </c>
      <c r="C13" s="241" t="s">
        <v>588</v>
      </c>
      <c r="D13" s="240">
        <v>2025</v>
      </c>
      <c r="E13" s="240">
        <v>2026</v>
      </c>
      <c r="F13" s="240">
        <v>2027</v>
      </c>
    </row>
    <row r="14" spans="1:6" x14ac:dyDescent="0.3">
      <c r="A14" s="2"/>
      <c r="B14" s="229">
        <f>rozpočet!L22</f>
        <v>67358.28</v>
      </c>
      <c r="C14" s="229">
        <f>rozpočet!M22</f>
        <v>78454</v>
      </c>
      <c r="D14" s="229">
        <f>rozpočet!N22</f>
        <v>73684</v>
      </c>
      <c r="E14" s="229">
        <f>rozpočet!O22</f>
        <v>73684</v>
      </c>
      <c r="F14" s="229">
        <f>rozpočet!P22</f>
        <v>73684</v>
      </c>
    </row>
    <row r="15" spans="1:6" x14ac:dyDescent="0.3">
      <c r="A15" s="20"/>
      <c r="B15" s="10"/>
      <c r="C15" s="10"/>
      <c r="D15" s="10"/>
      <c r="E15" s="10"/>
      <c r="F15" s="10"/>
    </row>
    <row r="16" spans="1:6" x14ac:dyDescent="0.3">
      <c r="A16" s="40" t="s">
        <v>152</v>
      </c>
      <c r="B16" s="10"/>
      <c r="C16" s="10"/>
      <c r="D16" s="10"/>
      <c r="E16" s="10"/>
      <c r="F16" s="10"/>
    </row>
    <row r="17" spans="1:6" x14ac:dyDescent="0.3">
      <c r="A17" s="20" t="s">
        <v>147</v>
      </c>
      <c r="B17" s="10"/>
      <c r="C17" s="10"/>
      <c r="D17" s="10"/>
      <c r="E17" s="10"/>
      <c r="F17" s="10"/>
    </row>
    <row r="18" spans="1:6" x14ac:dyDescent="0.3">
      <c r="A18" s="20"/>
      <c r="B18" s="10"/>
      <c r="C18" s="10"/>
      <c r="D18" s="10"/>
      <c r="E18" s="10"/>
      <c r="F18" s="10"/>
    </row>
    <row r="19" spans="1:6" x14ac:dyDescent="0.3">
      <c r="A19" s="39" t="s">
        <v>1</v>
      </c>
      <c r="B19" s="240" t="s">
        <v>592</v>
      </c>
      <c r="C19" s="241" t="s">
        <v>588</v>
      </c>
      <c r="D19" s="240">
        <v>2025</v>
      </c>
      <c r="E19" s="240">
        <v>2026</v>
      </c>
      <c r="F19" s="240">
        <v>2027</v>
      </c>
    </row>
    <row r="20" spans="1:6" x14ac:dyDescent="0.3">
      <c r="A20" s="2"/>
      <c r="B20" s="229">
        <f>rozpočet!L23</f>
        <v>22481.759999999998</v>
      </c>
      <c r="C20" s="229">
        <f>rozpočet!M23</f>
        <v>28297</v>
      </c>
      <c r="D20" s="229">
        <f>rozpočet!N23</f>
        <v>22897</v>
      </c>
      <c r="E20" s="229">
        <f>rozpočet!O23</f>
        <v>22897</v>
      </c>
      <c r="F20" s="229">
        <f>rozpočet!P23</f>
        <v>22897</v>
      </c>
    </row>
    <row r="21" spans="1:6" x14ac:dyDescent="0.3">
      <c r="A21" s="20"/>
      <c r="B21" s="10"/>
      <c r="C21" s="10"/>
      <c r="D21" s="10"/>
      <c r="E21" s="10"/>
      <c r="F21" s="10"/>
    </row>
    <row r="22" spans="1:6" x14ac:dyDescent="0.3">
      <c r="A22" s="306" t="s">
        <v>8</v>
      </c>
      <c r="B22" s="306"/>
      <c r="C22" s="306"/>
      <c r="D22" s="306"/>
      <c r="E22" s="306"/>
      <c r="F22" s="306"/>
    </row>
    <row r="23" spans="1:6" ht="58.5" customHeight="1" x14ac:dyDescent="0.3">
      <c r="A23" s="34" t="s">
        <v>9</v>
      </c>
      <c r="B23" s="307" t="s">
        <v>119</v>
      </c>
      <c r="C23" s="307"/>
      <c r="D23" s="307"/>
      <c r="E23" s="307"/>
      <c r="F23" s="307"/>
    </row>
    <row r="24" spans="1:6" ht="26.25" customHeight="1" x14ac:dyDescent="0.3">
      <c r="A24" s="36" t="s">
        <v>11</v>
      </c>
      <c r="B24" s="305" t="s">
        <v>120</v>
      </c>
      <c r="C24" s="305"/>
      <c r="D24" s="305"/>
      <c r="E24" s="305"/>
      <c r="F24" s="305"/>
    </row>
    <row r="25" spans="1:6" x14ac:dyDescent="0.3">
      <c r="A25" s="37" t="s">
        <v>13</v>
      </c>
      <c r="B25" s="38" t="s">
        <v>14</v>
      </c>
      <c r="C25" s="38" t="s">
        <v>15</v>
      </c>
      <c r="D25" s="38" t="s">
        <v>16</v>
      </c>
      <c r="E25" s="38" t="s">
        <v>17</v>
      </c>
      <c r="F25" s="38" t="s">
        <v>18</v>
      </c>
    </row>
    <row r="26" spans="1:6" x14ac:dyDescent="0.3">
      <c r="A26" s="37" t="s">
        <v>19</v>
      </c>
      <c r="B26" s="55">
        <v>4000</v>
      </c>
      <c r="C26" s="55">
        <v>4000</v>
      </c>
      <c r="D26" s="55">
        <v>4000</v>
      </c>
      <c r="E26" s="55">
        <v>4000</v>
      </c>
      <c r="F26" s="55">
        <v>4000</v>
      </c>
    </row>
    <row r="27" spans="1:6" x14ac:dyDescent="0.3">
      <c r="A27" s="37" t="s">
        <v>20</v>
      </c>
      <c r="B27" s="38">
        <v>4946</v>
      </c>
      <c r="C27" s="38"/>
      <c r="D27" s="38"/>
      <c r="E27" s="38"/>
      <c r="F27" s="38"/>
    </row>
    <row r="28" spans="1:6" x14ac:dyDescent="0.3">
      <c r="A28" s="20"/>
      <c r="B28" s="10"/>
      <c r="C28" s="10"/>
      <c r="D28" s="10"/>
      <c r="E28" s="10"/>
      <c r="F28" s="10"/>
    </row>
    <row r="29" spans="1:6" x14ac:dyDescent="0.3">
      <c r="A29" s="21" t="s">
        <v>2</v>
      </c>
      <c r="B29" s="10"/>
      <c r="C29" s="10"/>
      <c r="D29" s="10"/>
      <c r="E29" s="10"/>
      <c r="F29" s="10"/>
    </row>
    <row r="30" spans="1:6" ht="180.75" customHeight="1" x14ac:dyDescent="0.3">
      <c r="A30" s="310" t="s">
        <v>151</v>
      </c>
      <c r="B30" s="310"/>
      <c r="C30" s="310"/>
      <c r="D30" s="310"/>
      <c r="E30" s="310"/>
      <c r="F30" s="310"/>
    </row>
    <row r="31" spans="1:6" x14ac:dyDescent="0.3">
      <c r="A31" s="20"/>
      <c r="B31" s="10"/>
      <c r="C31" s="10"/>
      <c r="D31" s="10"/>
      <c r="E31" s="10"/>
      <c r="F31" s="10"/>
    </row>
    <row r="32" spans="1:6" x14ac:dyDescent="0.3">
      <c r="A32" s="40" t="s">
        <v>121</v>
      </c>
      <c r="B32" s="10"/>
      <c r="C32" s="10"/>
      <c r="D32" s="10"/>
      <c r="E32" s="10"/>
      <c r="F32" s="10"/>
    </row>
    <row r="33" spans="1:6" x14ac:dyDescent="0.3">
      <c r="A33" s="20" t="s">
        <v>147</v>
      </c>
      <c r="B33" s="10"/>
      <c r="C33" s="10"/>
      <c r="D33" s="10"/>
      <c r="E33" s="10"/>
      <c r="F33" s="10"/>
    </row>
    <row r="34" spans="1:6" x14ac:dyDescent="0.3">
      <c r="A34" s="20"/>
      <c r="B34" s="10"/>
      <c r="C34" s="10"/>
      <c r="D34" s="10"/>
      <c r="E34" s="10"/>
      <c r="F34" s="10"/>
    </row>
    <row r="35" spans="1:6" x14ac:dyDescent="0.3">
      <c r="A35" s="39" t="s">
        <v>1</v>
      </c>
      <c r="B35" s="240" t="s">
        <v>592</v>
      </c>
      <c r="C35" s="241" t="s">
        <v>588</v>
      </c>
      <c r="D35" s="240">
        <v>2025</v>
      </c>
      <c r="E35" s="240">
        <v>2026</v>
      </c>
      <c r="F35" s="240">
        <v>2027</v>
      </c>
    </row>
    <row r="36" spans="1:6" x14ac:dyDescent="0.3">
      <c r="A36" s="2"/>
      <c r="B36" s="229">
        <f>rozpočet!L24</f>
        <v>44876.52</v>
      </c>
      <c r="C36" s="229">
        <f>rozpočet!M24</f>
        <v>50157</v>
      </c>
      <c r="D36" s="229">
        <f>rozpočet!N24</f>
        <v>50787</v>
      </c>
      <c r="E36" s="229">
        <f>rozpočet!O24</f>
        <v>50787</v>
      </c>
      <c r="F36" s="229">
        <f>rozpočet!P24</f>
        <v>50787</v>
      </c>
    </row>
    <row r="37" spans="1:6" x14ac:dyDescent="0.3">
      <c r="A37" s="20"/>
      <c r="B37" s="10"/>
      <c r="C37" s="10"/>
      <c r="D37" s="10"/>
      <c r="E37" s="10"/>
      <c r="F37" s="10"/>
    </row>
    <row r="38" spans="1:6" x14ac:dyDescent="0.3">
      <c r="A38" s="306" t="s">
        <v>8</v>
      </c>
      <c r="B38" s="306"/>
      <c r="C38" s="306"/>
      <c r="D38" s="306"/>
      <c r="E38" s="306"/>
      <c r="F38" s="306"/>
    </row>
    <row r="39" spans="1:6" ht="23.25" customHeight="1" x14ac:dyDescent="0.3">
      <c r="A39" s="34" t="s">
        <v>9</v>
      </c>
      <c r="B39" s="307" t="s">
        <v>122</v>
      </c>
      <c r="C39" s="307"/>
      <c r="D39" s="307"/>
      <c r="E39" s="307"/>
      <c r="F39" s="307"/>
    </row>
    <row r="40" spans="1:6" ht="23.25" customHeight="1" x14ac:dyDescent="0.3">
      <c r="A40" s="36" t="s">
        <v>11</v>
      </c>
      <c r="B40" s="305" t="s">
        <v>123</v>
      </c>
      <c r="C40" s="305"/>
      <c r="D40" s="305"/>
      <c r="E40" s="305"/>
      <c r="F40" s="305"/>
    </row>
    <row r="41" spans="1:6" x14ac:dyDescent="0.3">
      <c r="A41" s="37" t="s">
        <v>13</v>
      </c>
      <c r="B41" s="38" t="s">
        <v>14</v>
      </c>
      <c r="C41" s="38" t="s">
        <v>15</v>
      </c>
      <c r="D41" s="38" t="s">
        <v>16</v>
      </c>
      <c r="E41" s="38" t="s">
        <v>17</v>
      </c>
      <c r="F41" s="38" t="s">
        <v>18</v>
      </c>
    </row>
    <row r="42" spans="1:6" x14ac:dyDescent="0.3">
      <c r="A42" s="37" t="s">
        <v>19</v>
      </c>
      <c r="B42" s="229">
        <v>1800</v>
      </c>
      <c r="C42" s="229">
        <v>1800</v>
      </c>
      <c r="D42" s="229">
        <v>1800</v>
      </c>
      <c r="E42" s="229">
        <v>1800</v>
      </c>
      <c r="F42" s="229">
        <v>1800</v>
      </c>
    </row>
    <row r="43" spans="1:6" x14ac:dyDescent="0.3">
      <c r="A43" s="37" t="s">
        <v>20</v>
      </c>
      <c r="B43" s="229">
        <v>3323</v>
      </c>
      <c r="C43" s="229"/>
      <c r="D43" s="229"/>
      <c r="E43" s="229"/>
      <c r="F43" s="229"/>
    </row>
    <row r="44" spans="1:6" x14ac:dyDescent="0.3">
      <c r="A44" s="20"/>
      <c r="B44" s="10"/>
      <c r="C44" s="10"/>
      <c r="D44" s="10"/>
      <c r="E44" s="10"/>
      <c r="F44" s="10"/>
    </row>
    <row r="45" spans="1:6" x14ac:dyDescent="0.3">
      <c r="A45" s="20"/>
      <c r="B45" s="10"/>
      <c r="C45" s="10"/>
      <c r="D45" s="10"/>
      <c r="E45" s="10"/>
      <c r="F45" s="10"/>
    </row>
    <row r="46" spans="1:6" x14ac:dyDescent="0.3">
      <c r="A46" s="20" t="s">
        <v>2</v>
      </c>
      <c r="B46" s="10"/>
      <c r="C46" s="10"/>
      <c r="D46" s="10"/>
      <c r="E46" s="10"/>
      <c r="F46" s="10"/>
    </row>
    <row r="47" spans="1:6" ht="243" customHeight="1" x14ac:dyDescent="0.3">
      <c r="A47" s="310" t="s">
        <v>582</v>
      </c>
      <c r="B47" s="310"/>
      <c r="C47" s="310"/>
      <c r="D47" s="310"/>
      <c r="E47" s="310"/>
      <c r="F47" s="310"/>
    </row>
    <row r="48" spans="1:6" x14ac:dyDescent="0.3">
      <c r="A48" s="41"/>
      <c r="B48" s="10"/>
      <c r="C48" s="10"/>
      <c r="D48" s="10"/>
      <c r="E48" s="10"/>
      <c r="F48" s="10"/>
    </row>
    <row r="49" spans="1:6" x14ac:dyDescent="0.3">
      <c r="A49" s="10"/>
      <c r="B49" s="41"/>
      <c r="C49" s="10"/>
      <c r="D49" s="10"/>
      <c r="E49" s="10"/>
      <c r="F49" s="10"/>
    </row>
    <row r="50" spans="1:6" x14ac:dyDescent="0.3">
      <c r="A50" s="41"/>
      <c r="B50" s="10"/>
      <c r="C50" s="10"/>
      <c r="D50" s="10"/>
      <c r="E50" s="10"/>
      <c r="F50" s="10"/>
    </row>
    <row r="51" spans="1:6" x14ac:dyDescent="0.3">
      <c r="A51" s="20"/>
      <c r="B51" s="10"/>
      <c r="C51" s="10"/>
      <c r="D51" s="10"/>
      <c r="E51" s="10"/>
      <c r="F51" s="10"/>
    </row>
    <row r="52" spans="1:6" x14ac:dyDescent="0.3">
      <c r="A52" s="20"/>
      <c r="B52" s="10"/>
      <c r="C52" s="10"/>
      <c r="D52" s="10"/>
      <c r="E52" s="10"/>
      <c r="F52" s="10"/>
    </row>
    <row r="53" spans="1:6" s="22" customFormat="1" ht="15.6" x14ac:dyDescent="0.3">
      <c r="A53" s="29" t="s">
        <v>124</v>
      </c>
    </row>
    <row r="54" spans="1:6" x14ac:dyDescent="0.3">
      <c r="A54" s="20" t="s">
        <v>147</v>
      </c>
      <c r="B54" s="10"/>
      <c r="C54" s="10"/>
      <c r="D54" s="10"/>
      <c r="E54" s="10"/>
      <c r="F54" s="10"/>
    </row>
    <row r="55" spans="1:6" x14ac:dyDescent="0.3">
      <c r="A55" s="20"/>
      <c r="B55" s="10"/>
      <c r="C55" s="10"/>
      <c r="D55" s="10"/>
      <c r="E55" s="10"/>
      <c r="F55" s="10"/>
    </row>
    <row r="56" spans="1:6" x14ac:dyDescent="0.3">
      <c r="A56" s="39" t="s">
        <v>1</v>
      </c>
      <c r="B56" s="240" t="s">
        <v>592</v>
      </c>
      <c r="C56" s="241" t="s">
        <v>588</v>
      </c>
      <c r="D56" s="240">
        <v>2025</v>
      </c>
      <c r="E56" s="240">
        <v>2026</v>
      </c>
      <c r="F56" s="240">
        <v>2027</v>
      </c>
    </row>
    <row r="57" spans="1:6" x14ac:dyDescent="0.3">
      <c r="A57" s="2"/>
      <c r="B57" s="229">
        <f>rozpočet!L25</f>
        <v>4247.03</v>
      </c>
      <c r="C57" s="229">
        <f>rozpočet!M25</f>
        <v>9800</v>
      </c>
      <c r="D57" s="229">
        <f>rozpočet!N25</f>
        <v>9800</v>
      </c>
      <c r="E57" s="229">
        <f>rozpočet!O25</f>
        <v>9800</v>
      </c>
      <c r="F57" s="229">
        <f>rozpočet!P25</f>
        <v>9800</v>
      </c>
    </row>
    <row r="58" spans="1:6" x14ac:dyDescent="0.3">
      <c r="A58" s="20"/>
      <c r="B58" s="10"/>
      <c r="C58" s="10"/>
      <c r="D58" s="10"/>
      <c r="E58" s="10"/>
      <c r="F58" s="10"/>
    </row>
    <row r="59" spans="1:6" x14ac:dyDescent="0.3">
      <c r="A59" s="306" t="s">
        <v>8</v>
      </c>
      <c r="B59" s="306"/>
      <c r="C59" s="306"/>
      <c r="D59" s="306"/>
      <c r="E59" s="306"/>
      <c r="F59" s="306"/>
    </row>
    <row r="60" spans="1:6" ht="15.75" customHeight="1" x14ac:dyDescent="0.3">
      <c r="A60" s="34" t="s">
        <v>9</v>
      </c>
      <c r="B60" s="307" t="s">
        <v>125</v>
      </c>
      <c r="C60" s="307"/>
      <c r="D60" s="307"/>
      <c r="E60" s="307"/>
      <c r="F60" s="307"/>
    </row>
    <row r="61" spans="1:6" ht="15.75" customHeight="1" x14ac:dyDescent="0.3">
      <c r="A61" s="36" t="s">
        <v>11</v>
      </c>
      <c r="B61" s="305" t="s">
        <v>126</v>
      </c>
      <c r="C61" s="305"/>
      <c r="D61" s="305"/>
      <c r="E61" s="305"/>
      <c r="F61" s="305"/>
    </row>
    <row r="62" spans="1:6" x14ac:dyDescent="0.3">
      <c r="A62" s="37" t="s">
        <v>13</v>
      </c>
      <c r="B62" s="38" t="s">
        <v>14</v>
      </c>
      <c r="C62" s="38" t="s">
        <v>15</v>
      </c>
      <c r="D62" s="38" t="s">
        <v>16</v>
      </c>
      <c r="E62" s="38" t="s">
        <v>17</v>
      </c>
      <c r="F62" s="38" t="s">
        <v>18</v>
      </c>
    </row>
    <row r="63" spans="1:6" x14ac:dyDescent="0.3">
      <c r="A63" s="37" t="s">
        <v>19</v>
      </c>
      <c r="B63" s="38">
        <v>75</v>
      </c>
      <c r="C63" s="38">
        <v>75</v>
      </c>
      <c r="D63" s="38">
        <v>70</v>
      </c>
      <c r="E63" s="38">
        <v>70</v>
      </c>
      <c r="F63" s="38">
        <v>70</v>
      </c>
    </row>
    <row r="64" spans="1:6" x14ac:dyDescent="0.3">
      <c r="A64" s="37" t="s">
        <v>20</v>
      </c>
      <c r="B64" s="38">
        <v>68</v>
      </c>
      <c r="C64" s="38"/>
      <c r="D64" s="38"/>
      <c r="E64" s="38"/>
      <c r="F64" s="38"/>
    </row>
    <row r="65" spans="1:6" x14ac:dyDescent="0.3">
      <c r="A65" s="20"/>
      <c r="B65" s="10"/>
      <c r="C65" s="10"/>
      <c r="D65" s="10"/>
      <c r="E65" s="10"/>
      <c r="F65" s="10"/>
    </row>
    <row r="66" spans="1:6" x14ac:dyDescent="0.3">
      <c r="A66" s="20"/>
      <c r="B66" s="10"/>
      <c r="C66" s="10"/>
      <c r="D66" s="10"/>
      <c r="E66" s="10"/>
      <c r="F66" s="10"/>
    </row>
    <row r="67" spans="1:6" x14ac:dyDescent="0.3">
      <c r="A67" s="20" t="s">
        <v>2</v>
      </c>
      <c r="B67" s="10"/>
      <c r="C67" s="10"/>
      <c r="D67" s="10"/>
      <c r="E67" s="10"/>
      <c r="F67" s="10"/>
    </row>
    <row r="68" spans="1:6" ht="118.95" customHeight="1" x14ac:dyDescent="0.3">
      <c r="A68" s="310" t="s">
        <v>150</v>
      </c>
      <c r="B68" s="310"/>
      <c r="C68" s="310"/>
      <c r="D68" s="310"/>
      <c r="E68" s="310"/>
      <c r="F68" s="310"/>
    </row>
    <row r="69" spans="1:6" x14ac:dyDescent="0.3">
      <c r="A69" s="41"/>
      <c r="B69" s="10"/>
      <c r="C69" s="10"/>
      <c r="D69" s="10"/>
      <c r="E69" s="10"/>
      <c r="F69" s="10"/>
    </row>
    <row r="70" spans="1:6" x14ac:dyDescent="0.3">
      <c r="A70" s="20"/>
      <c r="B70" s="10"/>
      <c r="C70" s="10"/>
      <c r="D70" s="10"/>
      <c r="E70" s="10"/>
      <c r="F70" s="10"/>
    </row>
    <row r="71" spans="1:6" x14ac:dyDescent="0.3">
      <c r="A71" s="20"/>
      <c r="B71" s="10"/>
      <c r="C71" s="10"/>
      <c r="D71" s="10"/>
      <c r="E71" s="10"/>
      <c r="F71" s="10"/>
    </row>
    <row r="72" spans="1:6" s="22" customFormat="1" ht="15.6" x14ac:dyDescent="0.3">
      <c r="A72" s="29" t="s">
        <v>127</v>
      </c>
    </row>
    <row r="73" spans="1:6" x14ac:dyDescent="0.3">
      <c r="A73" s="20" t="s">
        <v>68</v>
      </c>
      <c r="B73" s="10"/>
      <c r="C73" s="10"/>
      <c r="D73" s="10"/>
      <c r="E73" s="10"/>
      <c r="F73" s="10"/>
    </row>
    <row r="74" spans="1:6" x14ac:dyDescent="0.3">
      <c r="A74" s="20"/>
      <c r="B74" s="10"/>
      <c r="C74" s="10"/>
      <c r="D74" s="10"/>
      <c r="E74" s="10"/>
      <c r="F74" s="10"/>
    </row>
    <row r="75" spans="1:6" x14ac:dyDescent="0.3">
      <c r="A75" s="39" t="s">
        <v>1</v>
      </c>
      <c r="B75" s="240" t="s">
        <v>592</v>
      </c>
      <c r="C75" s="241" t="s">
        <v>588</v>
      </c>
      <c r="D75" s="240">
        <v>2025</v>
      </c>
      <c r="E75" s="240">
        <v>2026</v>
      </c>
      <c r="F75" s="240">
        <v>2027</v>
      </c>
    </row>
    <row r="76" spans="1:6" x14ac:dyDescent="0.3">
      <c r="A76" s="2"/>
      <c r="B76" s="229">
        <f>rozpočet!L26</f>
        <v>59886.53</v>
      </c>
      <c r="C76" s="229">
        <f>rozpočet!M26</f>
        <v>67261</v>
      </c>
      <c r="D76" s="229">
        <f>rozpočet!N26</f>
        <v>67261</v>
      </c>
      <c r="E76" s="229">
        <f>rozpočet!O26</f>
        <v>67261</v>
      </c>
      <c r="F76" s="229">
        <f>rozpočet!P26</f>
        <v>67261</v>
      </c>
    </row>
    <row r="77" spans="1:6" x14ac:dyDescent="0.3">
      <c r="A77" s="20"/>
      <c r="B77" s="10"/>
      <c r="C77" s="10"/>
      <c r="D77" s="10"/>
      <c r="E77" s="10"/>
      <c r="F77" s="10"/>
    </row>
    <row r="78" spans="1:6" x14ac:dyDescent="0.3">
      <c r="A78" s="20"/>
      <c r="B78" s="10"/>
      <c r="C78" s="10"/>
      <c r="D78" s="10"/>
      <c r="E78" s="10"/>
      <c r="F78" s="10"/>
    </row>
    <row r="79" spans="1:6" x14ac:dyDescent="0.3">
      <c r="A79" s="40" t="s">
        <v>128</v>
      </c>
      <c r="B79" s="10"/>
      <c r="C79" s="10"/>
      <c r="D79" s="10"/>
      <c r="E79" s="10"/>
      <c r="F79" s="10"/>
    </row>
    <row r="80" spans="1:6" x14ac:dyDescent="0.3">
      <c r="A80" s="20" t="s">
        <v>68</v>
      </c>
      <c r="B80" s="10"/>
      <c r="C80" s="10"/>
      <c r="D80" s="10"/>
      <c r="E80" s="10"/>
      <c r="F80" s="10"/>
    </row>
    <row r="81" spans="1:6" x14ac:dyDescent="0.3">
      <c r="A81" s="20"/>
      <c r="B81" s="10"/>
      <c r="C81" s="10"/>
      <c r="D81" s="10"/>
      <c r="E81" s="10"/>
      <c r="F81" s="10"/>
    </row>
    <row r="82" spans="1:6" x14ac:dyDescent="0.3">
      <c r="A82" s="39" t="s">
        <v>1</v>
      </c>
      <c r="B82" s="240" t="s">
        <v>592</v>
      </c>
      <c r="C82" s="241" t="s">
        <v>588</v>
      </c>
      <c r="D82" s="240">
        <v>2025</v>
      </c>
      <c r="E82" s="240">
        <v>2026</v>
      </c>
      <c r="F82" s="240">
        <v>2027</v>
      </c>
    </row>
    <row r="83" spans="1:6" x14ac:dyDescent="0.3">
      <c r="A83" s="2"/>
      <c r="B83" s="229">
        <f>rozpočet!L27</f>
        <v>14028</v>
      </c>
      <c r="C83" s="229">
        <f>rozpočet!M27</f>
        <v>12000</v>
      </c>
      <c r="D83" s="229">
        <f>rozpočet!N27</f>
        <v>12000</v>
      </c>
      <c r="E83" s="229">
        <f>rozpočet!O27</f>
        <v>12000</v>
      </c>
      <c r="F83" s="229">
        <f>rozpočet!P27</f>
        <v>12000</v>
      </c>
    </row>
    <row r="84" spans="1:6" x14ac:dyDescent="0.3">
      <c r="A84" s="20"/>
      <c r="B84" s="10"/>
      <c r="C84" s="10"/>
      <c r="D84" s="10"/>
      <c r="E84" s="10"/>
      <c r="F84" s="10"/>
    </row>
    <row r="85" spans="1:6" x14ac:dyDescent="0.3">
      <c r="A85" s="306" t="s">
        <v>8</v>
      </c>
      <c r="B85" s="306"/>
      <c r="C85" s="306"/>
      <c r="D85" s="306"/>
      <c r="E85" s="306"/>
      <c r="F85" s="306"/>
    </row>
    <row r="86" spans="1:6" ht="24.75" customHeight="1" x14ac:dyDescent="0.3">
      <c r="A86" s="34" t="s">
        <v>9</v>
      </c>
      <c r="B86" s="307" t="s">
        <v>129</v>
      </c>
      <c r="C86" s="307"/>
      <c r="D86" s="307"/>
      <c r="E86" s="307"/>
      <c r="F86" s="307"/>
    </row>
    <row r="87" spans="1:6" ht="28.8" x14ac:dyDescent="0.3">
      <c r="A87" s="36" t="s">
        <v>11</v>
      </c>
      <c r="B87" s="305" t="s">
        <v>130</v>
      </c>
      <c r="C87" s="305"/>
      <c r="D87" s="305"/>
      <c r="E87" s="305"/>
      <c r="F87" s="305"/>
    </row>
    <row r="88" spans="1:6" x14ac:dyDescent="0.3">
      <c r="A88" s="37" t="s">
        <v>13</v>
      </c>
      <c r="B88" s="38" t="s">
        <v>14</v>
      </c>
      <c r="C88" s="38" t="s">
        <v>15</v>
      </c>
      <c r="D88" s="38" t="s">
        <v>16</v>
      </c>
      <c r="E88" s="38" t="s">
        <v>17</v>
      </c>
      <c r="F88" s="38" t="s">
        <v>18</v>
      </c>
    </row>
    <row r="89" spans="1:6" x14ac:dyDescent="0.3">
      <c r="A89" s="37" t="s">
        <v>19</v>
      </c>
      <c r="B89" s="229">
        <v>4042</v>
      </c>
      <c r="C89" s="229">
        <v>4200</v>
      </c>
      <c r="D89" s="229">
        <v>4400</v>
      </c>
      <c r="E89" s="229">
        <v>4400</v>
      </c>
      <c r="F89" s="229">
        <v>4400</v>
      </c>
    </row>
    <row r="90" spans="1:6" x14ac:dyDescent="0.3">
      <c r="A90" s="37" t="s">
        <v>20</v>
      </c>
      <c r="B90" s="229">
        <v>4350</v>
      </c>
      <c r="C90" s="229"/>
      <c r="D90" s="229"/>
      <c r="E90" s="229"/>
      <c r="F90" s="229"/>
    </row>
    <row r="91" spans="1:6" x14ac:dyDescent="0.3">
      <c r="A91" s="20"/>
      <c r="B91" s="10"/>
      <c r="C91" s="10"/>
      <c r="D91" s="10"/>
      <c r="E91" s="10"/>
      <c r="F91" s="10"/>
    </row>
    <row r="92" spans="1:6" x14ac:dyDescent="0.3">
      <c r="A92" s="20"/>
      <c r="B92" s="10"/>
      <c r="C92" s="10"/>
      <c r="D92" s="10"/>
      <c r="E92" s="10"/>
      <c r="F92" s="10"/>
    </row>
    <row r="93" spans="1:6" x14ac:dyDescent="0.3">
      <c r="A93" s="20" t="s">
        <v>2</v>
      </c>
      <c r="B93" s="10"/>
      <c r="C93" s="10"/>
      <c r="D93" s="10"/>
      <c r="E93" s="10"/>
      <c r="F93" s="10"/>
    </row>
    <row r="94" spans="1:6" ht="51" customHeight="1" x14ac:dyDescent="0.3">
      <c r="A94" s="310" t="s">
        <v>131</v>
      </c>
      <c r="B94" s="310"/>
      <c r="C94" s="310"/>
      <c r="D94" s="310"/>
      <c r="E94" s="310"/>
      <c r="F94" s="310"/>
    </row>
    <row r="95" spans="1:6" x14ac:dyDescent="0.3">
      <c r="A95" s="20"/>
      <c r="B95" s="10"/>
      <c r="C95" s="10"/>
      <c r="D95" s="10"/>
      <c r="E95" s="10"/>
      <c r="F95" s="10"/>
    </row>
    <row r="96" spans="1:6" x14ac:dyDescent="0.3">
      <c r="A96" s="20"/>
      <c r="B96" s="10"/>
      <c r="C96" s="10"/>
      <c r="D96" s="10"/>
      <c r="E96" s="10"/>
      <c r="F96" s="10"/>
    </row>
    <row r="97" spans="1:6" x14ac:dyDescent="0.3">
      <c r="A97" s="40" t="s">
        <v>132</v>
      </c>
      <c r="B97" s="10"/>
      <c r="C97" s="10"/>
      <c r="D97" s="10"/>
      <c r="E97" s="10"/>
      <c r="F97" s="10"/>
    </row>
    <row r="98" spans="1:6" x14ac:dyDescent="0.3">
      <c r="A98" s="20" t="s">
        <v>68</v>
      </c>
      <c r="B98" s="10"/>
      <c r="C98" s="10"/>
      <c r="D98" s="10"/>
      <c r="E98" s="10"/>
      <c r="F98" s="10"/>
    </row>
    <row r="99" spans="1:6" x14ac:dyDescent="0.3">
      <c r="A99" s="20"/>
      <c r="B99" s="10"/>
      <c r="C99" s="10"/>
      <c r="D99" s="10"/>
      <c r="E99" s="10"/>
      <c r="F99" s="10"/>
    </row>
    <row r="100" spans="1:6" x14ac:dyDescent="0.3">
      <c r="A100" s="39" t="s">
        <v>1</v>
      </c>
      <c r="B100" s="240" t="s">
        <v>592</v>
      </c>
      <c r="C100" s="241" t="s">
        <v>588</v>
      </c>
      <c r="D100" s="240">
        <v>2025</v>
      </c>
      <c r="E100" s="240">
        <v>2026</v>
      </c>
      <c r="F100" s="240">
        <v>2027</v>
      </c>
    </row>
    <row r="101" spans="1:6" x14ac:dyDescent="0.3">
      <c r="A101" s="2"/>
      <c r="B101" s="229">
        <f>rozpočet!L28</f>
        <v>45858.53</v>
      </c>
      <c r="C101" s="229">
        <f>rozpočet!M28</f>
        <v>49261</v>
      </c>
      <c r="D101" s="229">
        <f>rozpočet!N28</f>
        <v>49261</v>
      </c>
      <c r="E101" s="229">
        <f>rozpočet!O28</f>
        <v>49261</v>
      </c>
      <c r="F101" s="229">
        <f>rozpočet!P28</f>
        <v>49261</v>
      </c>
    </row>
    <row r="102" spans="1:6" x14ac:dyDescent="0.3">
      <c r="A102" s="20"/>
      <c r="B102" s="10"/>
      <c r="C102" s="10"/>
      <c r="D102" s="10"/>
      <c r="E102" s="10"/>
      <c r="F102" s="10"/>
    </row>
    <row r="103" spans="1:6" x14ac:dyDescent="0.3">
      <c r="A103" s="306" t="s">
        <v>8</v>
      </c>
      <c r="B103" s="306"/>
      <c r="C103" s="306"/>
      <c r="D103" s="306"/>
      <c r="E103" s="306"/>
      <c r="F103" s="306"/>
    </row>
    <row r="104" spans="1:6" ht="24" customHeight="1" x14ac:dyDescent="0.3">
      <c r="A104" s="34" t="s">
        <v>9</v>
      </c>
      <c r="B104" s="307" t="s">
        <v>133</v>
      </c>
      <c r="C104" s="307"/>
      <c r="D104" s="307"/>
      <c r="E104" s="307"/>
      <c r="F104" s="307"/>
    </row>
    <row r="105" spans="1:6" ht="28.8" x14ac:dyDescent="0.3">
      <c r="A105" s="36" t="s">
        <v>11</v>
      </c>
      <c r="B105" s="305" t="s">
        <v>134</v>
      </c>
      <c r="C105" s="305"/>
      <c r="D105" s="305"/>
      <c r="E105" s="305"/>
      <c r="F105" s="305"/>
    </row>
    <row r="106" spans="1:6" x14ac:dyDescent="0.3">
      <c r="A106" s="37" t="s">
        <v>13</v>
      </c>
      <c r="B106" s="38" t="s">
        <v>14</v>
      </c>
      <c r="C106" s="38" t="s">
        <v>15</v>
      </c>
      <c r="D106" s="38" t="s">
        <v>16</v>
      </c>
      <c r="E106" s="38" t="s">
        <v>17</v>
      </c>
      <c r="F106" s="38" t="s">
        <v>18</v>
      </c>
    </row>
    <row r="107" spans="1:6" x14ac:dyDescent="0.3">
      <c r="A107" s="37" t="s">
        <v>19</v>
      </c>
      <c r="B107" s="38">
        <v>21.5</v>
      </c>
      <c r="C107" s="38">
        <v>21.5</v>
      </c>
      <c r="D107" s="38">
        <v>21.5</v>
      </c>
      <c r="E107" s="38">
        <v>21.5</v>
      </c>
      <c r="F107" s="38">
        <v>21.5</v>
      </c>
    </row>
    <row r="108" spans="1:6" x14ac:dyDescent="0.3">
      <c r="A108" s="37" t="s">
        <v>20</v>
      </c>
      <c r="B108" s="38">
        <v>21.5</v>
      </c>
      <c r="C108" s="38"/>
      <c r="D108" s="38"/>
      <c r="E108" s="38"/>
      <c r="F108" s="38"/>
    </row>
    <row r="109" spans="1:6" x14ac:dyDescent="0.3">
      <c r="A109" s="20"/>
      <c r="B109" s="10"/>
      <c r="C109" s="10"/>
      <c r="D109" s="10"/>
      <c r="E109" s="10"/>
      <c r="F109" s="10"/>
    </row>
    <row r="110" spans="1:6" x14ac:dyDescent="0.3">
      <c r="A110" s="20"/>
      <c r="B110" s="10"/>
      <c r="C110" s="10"/>
      <c r="D110" s="10"/>
      <c r="E110" s="10"/>
      <c r="F110" s="10"/>
    </row>
    <row r="111" spans="1:6" x14ac:dyDescent="0.3">
      <c r="A111" s="21" t="s">
        <v>2</v>
      </c>
      <c r="B111" s="10"/>
      <c r="C111" s="10"/>
      <c r="D111" s="10"/>
      <c r="E111" s="10"/>
      <c r="F111" s="10"/>
    </row>
    <row r="112" spans="1:6" ht="54.75" customHeight="1" x14ac:dyDescent="0.3">
      <c r="A112" s="310" t="s">
        <v>135</v>
      </c>
      <c r="B112" s="310"/>
      <c r="C112" s="310"/>
      <c r="D112" s="310"/>
      <c r="E112" s="310"/>
      <c r="F112" s="310"/>
    </row>
    <row r="113" spans="1:6" x14ac:dyDescent="0.3">
      <c r="A113" s="20"/>
      <c r="B113" s="10"/>
      <c r="C113" s="10"/>
      <c r="D113" s="10"/>
      <c r="E113" s="10"/>
      <c r="F113" s="10"/>
    </row>
    <row r="114" spans="1:6" x14ac:dyDescent="0.3">
      <c r="A114" s="40" t="s">
        <v>136</v>
      </c>
      <c r="B114" s="10"/>
      <c r="C114" s="10"/>
      <c r="D114" s="10"/>
      <c r="E114" s="10"/>
      <c r="F114" s="10"/>
    </row>
    <row r="115" spans="1:6" x14ac:dyDescent="0.3">
      <c r="A115" s="20" t="s">
        <v>68</v>
      </c>
      <c r="B115" s="10"/>
      <c r="C115" s="10"/>
      <c r="D115" s="10"/>
      <c r="E115" s="10"/>
      <c r="F115" s="10"/>
    </row>
    <row r="116" spans="1:6" x14ac:dyDescent="0.3">
      <c r="A116" s="20"/>
      <c r="B116" s="10"/>
      <c r="C116" s="10"/>
      <c r="D116" s="10"/>
      <c r="E116" s="10"/>
      <c r="F116" s="10"/>
    </row>
    <row r="117" spans="1:6" x14ac:dyDescent="0.3">
      <c r="A117" s="39" t="s">
        <v>1</v>
      </c>
      <c r="B117" s="240" t="s">
        <v>592</v>
      </c>
      <c r="C117" s="241" t="s">
        <v>588</v>
      </c>
      <c r="D117" s="240">
        <v>2025</v>
      </c>
      <c r="E117" s="240">
        <v>2026</v>
      </c>
      <c r="F117" s="240">
        <v>2027</v>
      </c>
    </row>
    <row r="118" spans="1:6" x14ac:dyDescent="0.3">
      <c r="A118" s="2"/>
      <c r="B118" s="229">
        <f>rozpočet!L29</f>
        <v>0</v>
      </c>
      <c r="C118" s="229">
        <f>rozpočet!M29</f>
        <v>6000</v>
      </c>
      <c r="D118" s="229">
        <f>rozpočet!N29</f>
        <v>6000</v>
      </c>
      <c r="E118" s="229">
        <f>rozpočet!O29</f>
        <v>6000</v>
      </c>
      <c r="F118" s="229">
        <f>rozpočet!P29</f>
        <v>6000</v>
      </c>
    </row>
    <row r="119" spans="1:6" x14ac:dyDescent="0.3">
      <c r="A119" s="20"/>
      <c r="B119" s="10"/>
      <c r="C119" s="10"/>
      <c r="D119" s="10"/>
      <c r="E119" s="10"/>
      <c r="F119" s="10"/>
    </row>
    <row r="120" spans="1:6" x14ac:dyDescent="0.3">
      <c r="A120" s="306" t="s">
        <v>8</v>
      </c>
      <c r="B120" s="306"/>
      <c r="C120" s="306"/>
      <c r="D120" s="306"/>
      <c r="E120" s="306"/>
      <c r="F120" s="306"/>
    </row>
    <row r="121" spans="1:6" ht="27.75" customHeight="1" x14ac:dyDescent="0.3">
      <c r="A121" s="34" t="s">
        <v>9</v>
      </c>
      <c r="B121" s="307" t="s">
        <v>133</v>
      </c>
      <c r="C121" s="307"/>
      <c r="D121" s="307"/>
      <c r="E121" s="307"/>
      <c r="F121" s="307"/>
    </row>
    <row r="122" spans="1:6" ht="28.8" x14ac:dyDescent="0.3">
      <c r="A122" s="36" t="s">
        <v>11</v>
      </c>
      <c r="B122" s="305" t="s">
        <v>134</v>
      </c>
      <c r="C122" s="305"/>
      <c r="D122" s="305"/>
      <c r="E122" s="305"/>
      <c r="F122" s="305"/>
    </row>
    <row r="123" spans="1:6" x14ac:dyDescent="0.3">
      <c r="A123" s="37" t="s">
        <v>13</v>
      </c>
      <c r="B123" s="38" t="s">
        <v>14</v>
      </c>
      <c r="C123" s="38" t="s">
        <v>15</v>
      </c>
      <c r="D123" s="38" t="s">
        <v>16</v>
      </c>
      <c r="E123" s="38" t="s">
        <v>17</v>
      </c>
      <c r="F123" s="38" t="s">
        <v>18</v>
      </c>
    </row>
    <row r="124" spans="1:6" x14ac:dyDescent="0.3">
      <c r="A124" s="37" t="s">
        <v>19</v>
      </c>
      <c r="B124" s="38">
        <v>2</v>
      </c>
      <c r="C124" s="38">
        <v>2</v>
      </c>
      <c r="D124" s="38">
        <v>2</v>
      </c>
      <c r="E124" s="38">
        <v>2</v>
      </c>
      <c r="F124" s="38">
        <v>2</v>
      </c>
    </row>
    <row r="125" spans="1:6" x14ac:dyDescent="0.3">
      <c r="A125" s="37" t="s">
        <v>20</v>
      </c>
      <c r="B125" s="38">
        <v>2</v>
      </c>
      <c r="C125" s="38"/>
      <c r="D125" s="38"/>
      <c r="E125" s="38"/>
      <c r="F125" s="38"/>
    </row>
    <row r="126" spans="1:6" x14ac:dyDescent="0.3">
      <c r="A126" s="54"/>
      <c r="B126" s="10"/>
      <c r="C126" s="10"/>
      <c r="D126" s="10"/>
      <c r="E126" s="10"/>
      <c r="F126" s="10"/>
    </row>
    <row r="127" spans="1:6" x14ac:dyDescent="0.3">
      <c r="A127" s="20"/>
      <c r="B127" s="10"/>
      <c r="C127" s="10"/>
      <c r="D127" s="10"/>
      <c r="E127" s="10"/>
      <c r="F127" s="10"/>
    </row>
    <row r="128" spans="1:6" x14ac:dyDescent="0.3">
      <c r="A128" s="20"/>
      <c r="B128" s="10"/>
      <c r="C128" s="10"/>
      <c r="D128" s="10"/>
      <c r="E128" s="10"/>
      <c r="F128" s="10"/>
    </row>
    <row r="129" spans="1:6" x14ac:dyDescent="0.3">
      <c r="A129" s="10"/>
      <c r="B129" s="10"/>
      <c r="C129" s="10"/>
      <c r="D129" s="10"/>
      <c r="E129" s="10"/>
      <c r="F129" s="10"/>
    </row>
    <row r="130" spans="1:6" s="22" customFormat="1" ht="15.6" x14ac:dyDescent="0.3">
      <c r="A130" s="29" t="s">
        <v>137</v>
      </c>
    </row>
    <row r="131" spans="1:6" x14ac:dyDescent="0.3">
      <c r="A131" s="20" t="s">
        <v>148</v>
      </c>
      <c r="B131" s="10"/>
      <c r="C131" s="10"/>
      <c r="D131" s="10"/>
      <c r="E131" s="10"/>
      <c r="F131" s="10"/>
    </row>
    <row r="132" spans="1:6" x14ac:dyDescent="0.3">
      <c r="A132" s="20"/>
      <c r="B132" s="10"/>
      <c r="C132" s="10"/>
      <c r="D132" s="10"/>
      <c r="E132" s="10"/>
      <c r="F132" s="10"/>
    </row>
    <row r="133" spans="1:6" x14ac:dyDescent="0.3">
      <c r="A133" s="39" t="s">
        <v>1</v>
      </c>
      <c r="B133" s="240" t="s">
        <v>592</v>
      </c>
      <c r="C133" s="241" t="s">
        <v>588</v>
      </c>
      <c r="D133" s="240">
        <v>2025</v>
      </c>
      <c r="E133" s="240">
        <v>2026</v>
      </c>
      <c r="F133" s="240">
        <v>2027</v>
      </c>
    </row>
    <row r="134" spans="1:6" x14ac:dyDescent="0.3">
      <c r="A134" s="2"/>
      <c r="B134" s="229">
        <f>rozpočet!L30</f>
        <v>238012.91999999998</v>
      </c>
      <c r="C134" s="229">
        <f>rozpočet!M30</f>
        <v>168737</v>
      </c>
      <c r="D134" s="229">
        <f>rozpočet!N30</f>
        <v>95466</v>
      </c>
      <c r="E134" s="229">
        <f>rozpočet!O30</f>
        <v>117807</v>
      </c>
      <c r="F134" s="229">
        <f>rozpočet!P30</f>
        <v>121341</v>
      </c>
    </row>
    <row r="135" spans="1:6" x14ac:dyDescent="0.3">
      <c r="A135" s="20"/>
      <c r="B135" s="10"/>
      <c r="C135" s="10"/>
      <c r="D135" s="10"/>
      <c r="E135" s="10"/>
      <c r="F135" s="10"/>
    </row>
    <row r="136" spans="1:6" x14ac:dyDescent="0.3">
      <c r="A136" s="306" t="s">
        <v>8</v>
      </c>
      <c r="B136" s="306"/>
      <c r="C136" s="306"/>
      <c r="D136" s="306"/>
      <c r="E136" s="306"/>
      <c r="F136" s="306"/>
    </row>
    <row r="137" spans="1:6" ht="25.5" customHeight="1" x14ac:dyDescent="0.3">
      <c r="A137" s="34" t="s">
        <v>9</v>
      </c>
      <c r="B137" s="307" t="s">
        <v>138</v>
      </c>
      <c r="C137" s="307"/>
      <c r="D137" s="307"/>
      <c r="E137" s="307"/>
      <c r="F137" s="307"/>
    </row>
    <row r="138" spans="1:6" ht="28.8" x14ac:dyDescent="0.3">
      <c r="A138" s="36" t="s">
        <v>11</v>
      </c>
      <c r="B138" s="305" t="s">
        <v>139</v>
      </c>
      <c r="C138" s="305"/>
      <c r="D138" s="305"/>
      <c r="E138" s="305"/>
      <c r="F138" s="305"/>
    </row>
    <row r="139" spans="1:6" x14ac:dyDescent="0.3">
      <c r="A139" s="37" t="s">
        <v>13</v>
      </c>
      <c r="B139" s="38" t="s">
        <v>14</v>
      </c>
      <c r="C139" s="38" t="s">
        <v>15</v>
      </c>
      <c r="D139" s="38" t="s">
        <v>16</v>
      </c>
      <c r="E139" s="38" t="s">
        <v>17</v>
      </c>
      <c r="F139" s="38" t="s">
        <v>18</v>
      </c>
    </row>
    <row r="140" spans="1:6" x14ac:dyDescent="0.3">
      <c r="A140" s="37" t="s">
        <v>19</v>
      </c>
      <c r="B140" s="38">
        <v>2</v>
      </c>
      <c r="C140" s="38">
        <v>2</v>
      </c>
      <c r="D140" s="38">
        <v>2</v>
      </c>
      <c r="E140" s="38">
        <v>2</v>
      </c>
      <c r="F140" s="38">
        <v>2</v>
      </c>
    </row>
    <row r="141" spans="1:6" x14ac:dyDescent="0.3">
      <c r="A141" s="37" t="s">
        <v>20</v>
      </c>
      <c r="B141" s="38">
        <v>2</v>
      </c>
      <c r="C141" s="38"/>
      <c r="D141" s="38"/>
      <c r="E141" s="38"/>
      <c r="F141" s="38"/>
    </row>
    <row r="142" spans="1:6" x14ac:dyDescent="0.3">
      <c r="A142" s="20"/>
      <c r="B142" s="10"/>
      <c r="C142" s="10"/>
      <c r="D142" s="10"/>
      <c r="E142" s="10"/>
      <c r="F142" s="10"/>
    </row>
    <row r="143" spans="1:6" x14ac:dyDescent="0.3">
      <c r="A143" s="20"/>
      <c r="B143" s="10"/>
      <c r="C143" s="10"/>
      <c r="D143" s="10"/>
      <c r="E143" s="10"/>
      <c r="F143" s="10"/>
    </row>
    <row r="144" spans="1:6" x14ac:dyDescent="0.3">
      <c r="A144" s="21" t="s">
        <v>2</v>
      </c>
      <c r="B144" s="10"/>
      <c r="C144" s="10"/>
      <c r="D144" s="10"/>
      <c r="E144" s="10"/>
      <c r="F144" s="10"/>
    </row>
    <row r="145" spans="1:6" x14ac:dyDescent="0.3">
      <c r="A145" s="41" t="s">
        <v>140</v>
      </c>
      <c r="B145" s="10"/>
      <c r="C145" s="10"/>
      <c r="D145" s="10"/>
      <c r="E145" s="10"/>
      <c r="F145" s="10"/>
    </row>
    <row r="146" spans="1:6" x14ac:dyDescent="0.3">
      <c r="A146" s="20"/>
      <c r="B146" s="10"/>
      <c r="C146" s="10"/>
      <c r="D146" s="10"/>
      <c r="E146" s="10"/>
      <c r="F146" s="10"/>
    </row>
    <row r="147" spans="1:6" s="22" customFormat="1" ht="15.6" x14ac:dyDescent="0.3">
      <c r="A147" s="29" t="s">
        <v>141</v>
      </c>
    </row>
    <row r="148" spans="1:6" x14ac:dyDescent="0.3">
      <c r="A148" s="20" t="s">
        <v>149</v>
      </c>
      <c r="B148" s="10"/>
      <c r="C148" s="10"/>
      <c r="D148" s="10"/>
      <c r="E148" s="10"/>
      <c r="F148" s="10"/>
    </row>
    <row r="149" spans="1:6" x14ac:dyDescent="0.3">
      <c r="A149" s="20"/>
      <c r="B149" s="10"/>
      <c r="C149" s="10"/>
      <c r="D149" s="10"/>
      <c r="E149" s="10"/>
      <c r="F149" s="10"/>
    </row>
    <row r="150" spans="1:6" x14ac:dyDescent="0.3">
      <c r="A150" s="39" t="s">
        <v>1</v>
      </c>
      <c r="B150" s="240" t="s">
        <v>592</v>
      </c>
      <c r="C150" s="241" t="s">
        <v>588</v>
      </c>
      <c r="D150" s="240">
        <v>2025</v>
      </c>
      <c r="E150" s="240">
        <v>2026</v>
      </c>
      <c r="F150" s="240">
        <v>2027</v>
      </c>
    </row>
    <row r="151" spans="1:6" x14ac:dyDescent="0.3">
      <c r="A151" s="2"/>
      <c r="B151" s="229">
        <f>rozpočet!L31</f>
        <v>79469.38</v>
      </c>
      <c r="C151" s="229">
        <f>rozpočet!M31</f>
        <v>83659</v>
      </c>
      <c r="D151" s="229">
        <f>rozpočet!N31</f>
        <v>84225</v>
      </c>
      <c r="E151" s="229">
        <f>rozpočet!O31</f>
        <v>25225</v>
      </c>
      <c r="F151" s="229">
        <f>rozpočet!P31</f>
        <v>25225</v>
      </c>
    </row>
    <row r="152" spans="1:6" x14ac:dyDescent="0.3">
      <c r="A152" s="20"/>
      <c r="B152" s="10"/>
      <c r="C152" s="10"/>
      <c r="D152" s="10"/>
      <c r="E152" s="10"/>
      <c r="F152" s="10"/>
    </row>
    <row r="153" spans="1:6" x14ac:dyDescent="0.3">
      <c r="A153" s="306" t="s">
        <v>8</v>
      </c>
      <c r="B153" s="306"/>
      <c r="C153" s="306"/>
      <c r="D153" s="306"/>
      <c r="E153" s="306"/>
      <c r="F153" s="306"/>
    </row>
    <row r="154" spans="1:6" ht="31.5" customHeight="1" x14ac:dyDescent="0.3">
      <c r="A154" s="34" t="s">
        <v>9</v>
      </c>
      <c r="B154" s="307" t="s">
        <v>142</v>
      </c>
      <c r="C154" s="307"/>
      <c r="D154" s="307"/>
      <c r="E154" s="307"/>
      <c r="F154" s="307"/>
    </row>
    <row r="155" spans="1:6" ht="28.8" x14ac:dyDescent="0.3">
      <c r="A155" s="36" t="s">
        <v>11</v>
      </c>
      <c r="B155" s="305" t="s">
        <v>143</v>
      </c>
      <c r="C155" s="305"/>
      <c r="D155" s="305"/>
      <c r="E155" s="305"/>
      <c r="F155" s="305"/>
    </row>
    <row r="156" spans="1:6" x14ac:dyDescent="0.3">
      <c r="A156" s="37" t="s">
        <v>13</v>
      </c>
      <c r="B156" s="38" t="s">
        <v>14</v>
      </c>
      <c r="C156" s="38" t="s">
        <v>15</v>
      </c>
      <c r="D156" s="38" t="s">
        <v>16</v>
      </c>
      <c r="E156" s="38" t="s">
        <v>17</v>
      </c>
      <c r="F156" s="38" t="s">
        <v>18</v>
      </c>
    </row>
    <row r="157" spans="1:6" x14ac:dyDescent="0.3">
      <c r="A157" s="37" t="s">
        <v>19</v>
      </c>
      <c r="B157" s="38">
        <v>250</v>
      </c>
      <c r="C157" s="38">
        <v>250</v>
      </c>
      <c r="D157" s="38">
        <v>300</v>
      </c>
      <c r="E157" s="38">
        <v>300</v>
      </c>
      <c r="F157" s="38">
        <v>300</v>
      </c>
    </row>
    <row r="158" spans="1:6" x14ac:dyDescent="0.3">
      <c r="A158" s="37" t="s">
        <v>20</v>
      </c>
      <c r="B158" s="38">
        <v>289</v>
      </c>
      <c r="C158" s="38"/>
      <c r="D158" s="38"/>
      <c r="E158" s="38"/>
      <c r="F158" s="38"/>
    </row>
    <row r="159" spans="1:6" ht="28.8" x14ac:dyDescent="0.3">
      <c r="A159" s="36" t="s">
        <v>11</v>
      </c>
      <c r="B159" s="305" t="s">
        <v>144</v>
      </c>
      <c r="C159" s="305"/>
      <c r="D159" s="305"/>
      <c r="E159" s="305"/>
      <c r="F159" s="305"/>
    </row>
    <row r="160" spans="1:6" x14ac:dyDescent="0.3">
      <c r="A160" s="37" t="s">
        <v>13</v>
      </c>
      <c r="B160" s="38" t="s">
        <v>14</v>
      </c>
      <c r="C160" s="38" t="s">
        <v>15</v>
      </c>
      <c r="D160" s="38" t="s">
        <v>16</v>
      </c>
      <c r="E160" s="38" t="s">
        <v>17</v>
      </c>
      <c r="F160" s="38" t="s">
        <v>18</v>
      </c>
    </row>
    <row r="161" spans="1:6" x14ac:dyDescent="0.3">
      <c r="A161" s="37" t="s">
        <v>19</v>
      </c>
      <c r="B161" s="38">
        <v>0</v>
      </c>
      <c r="C161" s="38">
        <v>0</v>
      </c>
      <c r="D161" s="38">
        <v>0</v>
      </c>
      <c r="E161" s="38">
        <v>0</v>
      </c>
      <c r="F161" s="38">
        <v>0</v>
      </c>
    </row>
    <row r="162" spans="1:6" x14ac:dyDescent="0.3">
      <c r="A162" s="37" t="s">
        <v>20</v>
      </c>
      <c r="B162" s="38">
        <v>0</v>
      </c>
      <c r="C162" s="38"/>
      <c r="D162" s="38"/>
      <c r="E162" s="38"/>
      <c r="F162" s="38"/>
    </row>
    <row r="163" spans="1:6" ht="28.8" x14ac:dyDescent="0.3">
      <c r="A163" s="36" t="s">
        <v>11</v>
      </c>
      <c r="B163" s="305" t="s">
        <v>552</v>
      </c>
      <c r="C163" s="305"/>
      <c r="D163" s="305"/>
      <c r="E163" s="305"/>
      <c r="F163" s="305"/>
    </row>
    <row r="164" spans="1:6" x14ac:dyDescent="0.3">
      <c r="A164" s="234" t="s">
        <v>13</v>
      </c>
      <c r="B164" s="38" t="s">
        <v>14</v>
      </c>
      <c r="C164" s="38" t="s">
        <v>15</v>
      </c>
      <c r="D164" s="38" t="s">
        <v>16</v>
      </c>
      <c r="E164" s="38" t="s">
        <v>17</v>
      </c>
      <c r="F164" s="38" t="s">
        <v>18</v>
      </c>
    </row>
    <row r="165" spans="1:6" x14ac:dyDescent="0.3">
      <c r="A165" s="234" t="s">
        <v>19</v>
      </c>
      <c r="B165" s="229"/>
      <c r="C165" s="229"/>
      <c r="D165" s="229">
        <v>1000</v>
      </c>
      <c r="E165" s="229">
        <v>1000</v>
      </c>
      <c r="F165" s="229">
        <v>1000</v>
      </c>
    </row>
    <row r="166" spans="1:6" x14ac:dyDescent="0.3">
      <c r="A166" s="234" t="s">
        <v>20</v>
      </c>
      <c r="B166" s="229"/>
      <c r="C166" s="229"/>
      <c r="D166" s="229"/>
      <c r="E166" s="229"/>
      <c r="F166" s="229"/>
    </row>
    <row r="167" spans="1:6" x14ac:dyDescent="0.3">
      <c r="A167" s="21" t="s">
        <v>2</v>
      </c>
      <c r="B167" s="10"/>
      <c r="C167" s="10"/>
      <c r="D167" s="10"/>
      <c r="E167" s="10"/>
      <c r="F167" s="10"/>
    </row>
    <row r="168" spans="1:6" ht="36.75" customHeight="1" x14ac:dyDescent="0.3">
      <c r="A168" s="310" t="s">
        <v>145</v>
      </c>
      <c r="B168" s="310"/>
      <c r="C168" s="310"/>
      <c r="D168" s="310"/>
      <c r="E168" s="310"/>
      <c r="F168" s="310"/>
    </row>
  </sheetData>
  <mergeCells count="33">
    <mergeCell ref="A168:F168"/>
    <mergeCell ref="A112:F112"/>
    <mergeCell ref="A94:F94"/>
    <mergeCell ref="B155:F155"/>
    <mergeCell ref="B159:F159"/>
    <mergeCell ref="A136:F136"/>
    <mergeCell ref="B137:F137"/>
    <mergeCell ref="B138:F138"/>
    <mergeCell ref="A153:F153"/>
    <mergeCell ref="B154:F154"/>
    <mergeCell ref="B163:F163"/>
    <mergeCell ref="A8:F8"/>
    <mergeCell ref="B122:F122"/>
    <mergeCell ref="A103:F103"/>
    <mergeCell ref="B104:F104"/>
    <mergeCell ref="B105:F105"/>
    <mergeCell ref="A120:F120"/>
    <mergeCell ref="B121:F121"/>
    <mergeCell ref="A59:F59"/>
    <mergeCell ref="B60:F60"/>
    <mergeCell ref="B61:F61"/>
    <mergeCell ref="A85:F85"/>
    <mergeCell ref="B86:F86"/>
    <mergeCell ref="B87:F87"/>
    <mergeCell ref="A22:F22"/>
    <mergeCell ref="B23:F23"/>
    <mergeCell ref="B24:F24"/>
    <mergeCell ref="A30:F30"/>
    <mergeCell ref="A38:F38"/>
    <mergeCell ref="B39:F39"/>
    <mergeCell ref="B40:F40"/>
    <mergeCell ref="A68:F68"/>
    <mergeCell ref="A47:F47"/>
  </mergeCells>
  <pageMargins left="0.70866141732283472" right="0.31496062992125984"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workbookViewId="0"/>
  </sheetViews>
  <sheetFormatPr defaultColWidth="9" defaultRowHeight="14.4" x14ac:dyDescent="0.3"/>
  <cols>
    <col min="1" max="1" width="18.109375" style="10" customWidth="1"/>
    <col min="2" max="6" width="14.33203125" style="10" customWidth="1"/>
    <col min="7" max="16384" width="9" style="10"/>
  </cols>
  <sheetData>
    <row r="1" spans="1:6" s="56" customFormat="1" ht="18" x14ac:dyDescent="0.35">
      <c r="A1" s="26" t="s">
        <v>153</v>
      </c>
    </row>
    <row r="2" spans="1:6" x14ac:dyDescent="0.3">
      <c r="A2" s="20" t="s">
        <v>163</v>
      </c>
    </row>
    <row r="3" spans="1:6" x14ac:dyDescent="0.3">
      <c r="A3" s="20"/>
    </row>
    <row r="4" spans="1:6" x14ac:dyDescent="0.3">
      <c r="A4" s="39" t="s">
        <v>1</v>
      </c>
      <c r="B4" s="240" t="s">
        <v>592</v>
      </c>
      <c r="C4" s="241" t="s">
        <v>588</v>
      </c>
      <c r="D4" s="240">
        <v>2025</v>
      </c>
      <c r="E4" s="240">
        <v>2026</v>
      </c>
      <c r="F4" s="240">
        <v>2027</v>
      </c>
    </row>
    <row r="5" spans="1:6" x14ac:dyDescent="0.3">
      <c r="A5" s="2"/>
      <c r="B5" s="229">
        <f>rozpočet!L32</f>
        <v>348405.38</v>
      </c>
      <c r="C5" s="229">
        <f>rozpočet!M32</f>
        <v>433135</v>
      </c>
      <c r="D5" s="229">
        <f>rozpočet!N32</f>
        <v>434135</v>
      </c>
      <c r="E5" s="229">
        <f>rozpočet!O32</f>
        <v>427135</v>
      </c>
      <c r="F5" s="229">
        <f>rozpočet!P32</f>
        <v>427135</v>
      </c>
    </row>
    <row r="6" spans="1:6" x14ac:dyDescent="0.3">
      <c r="A6" s="20"/>
    </row>
    <row r="7" spans="1:6" x14ac:dyDescent="0.3">
      <c r="A7" s="20" t="s">
        <v>2</v>
      </c>
    </row>
    <row r="8" spans="1:6" ht="64.5" customHeight="1" x14ac:dyDescent="0.3">
      <c r="A8" s="310" t="s">
        <v>154</v>
      </c>
      <c r="B8" s="310"/>
      <c r="C8" s="310"/>
      <c r="D8" s="310"/>
      <c r="E8" s="310"/>
      <c r="F8" s="310"/>
    </row>
    <row r="9" spans="1:6" x14ac:dyDescent="0.3">
      <c r="A9" s="20"/>
    </row>
    <row r="10" spans="1:6" x14ac:dyDescent="0.3">
      <c r="A10" s="40" t="s">
        <v>155</v>
      </c>
    </row>
    <row r="11" spans="1:6" x14ac:dyDescent="0.3">
      <c r="A11" s="20" t="s">
        <v>164</v>
      </c>
    </row>
    <row r="12" spans="1:6" x14ac:dyDescent="0.3">
      <c r="A12" s="20"/>
    </row>
    <row r="13" spans="1:6" x14ac:dyDescent="0.3">
      <c r="A13" s="39" t="s">
        <v>1</v>
      </c>
      <c r="B13" s="240" t="s">
        <v>592</v>
      </c>
      <c r="C13" s="241" t="s">
        <v>588</v>
      </c>
      <c r="D13" s="240">
        <v>2025</v>
      </c>
      <c r="E13" s="240">
        <v>2026</v>
      </c>
      <c r="F13" s="240">
        <v>2027</v>
      </c>
    </row>
    <row r="14" spans="1:6" x14ac:dyDescent="0.3">
      <c r="A14" s="2"/>
      <c r="B14" s="229">
        <f>rozpočet!L33</f>
        <v>335563.57</v>
      </c>
      <c r="C14" s="229">
        <f>rozpočet!M33</f>
        <v>420203</v>
      </c>
      <c r="D14" s="229">
        <f>rozpočet!N33</f>
        <v>421203</v>
      </c>
      <c r="E14" s="229">
        <f>rozpočet!O33</f>
        <v>414203</v>
      </c>
      <c r="F14" s="229">
        <f>rozpočet!P33</f>
        <v>414203</v>
      </c>
    </row>
    <row r="15" spans="1:6" x14ac:dyDescent="0.3">
      <c r="A15" s="20"/>
    </row>
    <row r="16" spans="1:6" x14ac:dyDescent="0.3">
      <c r="A16" s="306" t="s">
        <v>8</v>
      </c>
      <c r="B16" s="306"/>
      <c r="C16" s="306"/>
      <c r="D16" s="306"/>
      <c r="E16" s="306"/>
      <c r="F16" s="306"/>
    </row>
    <row r="17" spans="1:6" x14ac:dyDescent="0.3">
      <c r="A17" s="34" t="s">
        <v>9</v>
      </c>
      <c r="B17" s="307" t="s">
        <v>156</v>
      </c>
      <c r="C17" s="307"/>
      <c r="D17" s="307"/>
      <c r="E17" s="307"/>
      <c r="F17" s="307"/>
    </row>
    <row r="18" spans="1:6" ht="30.75" customHeight="1" x14ac:dyDescent="0.3">
      <c r="A18" s="36" t="s">
        <v>11</v>
      </c>
      <c r="B18" s="305" t="s">
        <v>157</v>
      </c>
      <c r="C18" s="305"/>
      <c r="D18" s="305"/>
      <c r="E18" s="305"/>
      <c r="F18" s="305"/>
    </row>
    <row r="19" spans="1:6" x14ac:dyDescent="0.3">
      <c r="A19" s="37" t="s">
        <v>13</v>
      </c>
      <c r="B19" s="38" t="s">
        <v>14</v>
      </c>
      <c r="C19" s="38" t="s">
        <v>15</v>
      </c>
      <c r="D19" s="38" t="s">
        <v>16</v>
      </c>
      <c r="E19" s="38" t="s">
        <v>17</v>
      </c>
      <c r="F19" s="38" t="s">
        <v>18</v>
      </c>
    </row>
    <row r="20" spans="1:6" ht="18" customHeight="1" x14ac:dyDescent="0.3">
      <c r="A20" s="37" t="s">
        <v>19</v>
      </c>
      <c r="B20" s="38">
        <v>1000</v>
      </c>
      <c r="C20" s="38">
        <v>1000</v>
      </c>
      <c r="D20" s="38">
        <v>1000</v>
      </c>
      <c r="E20" s="38">
        <v>1000</v>
      </c>
      <c r="F20" s="38">
        <v>1000</v>
      </c>
    </row>
    <row r="21" spans="1:6" ht="18" customHeight="1" x14ac:dyDescent="0.3">
      <c r="A21" s="37" t="s">
        <v>20</v>
      </c>
      <c r="B21" s="38">
        <v>1116</v>
      </c>
      <c r="C21" s="38"/>
      <c r="D21" s="38"/>
      <c r="E21" s="38"/>
      <c r="F21" s="38"/>
    </row>
    <row r="22" spans="1:6" ht="30.75" customHeight="1" x14ac:dyDescent="0.3">
      <c r="A22" s="34" t="s">
        <v>11</v>
      </c>
      <c r="B22" s="307" t="s">
        <v>158</v>
      </c>
      <c r="C22" s="307"/>
      <c r="D22" s="307"/>
      <c r="E22" s="307"/>
      <c r="F22" s="307"/>
    </row>
    <row r="23" spans="1:6" x14ac:dyDescent="0.3">
      <c r="A23" s="34" t="s">
        <v>13</v>
      </c>
      <c r="B23" s="58" t="s">
        <v>14</v>
      </c>
      <c r="C23" s="34" t="s">
        <v>15</v>
      </c>
      <c r="D23" s="34" t="s">
        <v>16</v>
      </c>
      <c r="E23" s="58" t="s">
        <v>17</v>
      </c>
      <c r="F23" s="58" t="s">
        <v>18</v>
      </c>
    </row>
    <row r="24" spans="1:6" ht="17.25" customHeight="1" x14ac:dyDescent="0.3">
      <c r="A24" s="59" t="s">
        <v>19</v>
      </c>
      <c r="B24" s="60">
        <v>10</v>
      </c>
      <c r="C24" s="60">
        <v>10</v>
      </c>
      <c r="D24" s="60">
        <v>6</v>
      </c>
      <c r="E24" s="60">
        <v>6</v>
      </c>
      <c r="F24" s="60">
        <v>6</v>
      </c>
    </row>
    <row r="25" spans="1:6" ht="17.25" customHeight="1" x14ac:dyDescent="0.3">
      <c r="A25" s="59" t="s">
        <v>20</v>
      </c>
      <c r="B25" s="60">
        <v>9</v>
      </c>
      <c r="C25" s="60"/>
      <c r="D25" s="60"/>
      <c r="E25" s="60"/>
      <c r="F25" s="60"/>
    </row>
    <row r="26" spans="1:6" x14ac:dyDescent="0.3">
      <c r="A26" s="57"/>
      <c r="B26" s="57"/>
      <c r="C26" s="57"/>
      <c r="D26" s="57"/>
      <c r="E26" s="57"/>
      <c r="F26" s="57"/>
    </row>
    <row r="27" spans="1:6" x14ac:dyDescent="0.3">
      <c r="A27" s="20" t="s">
        <v>2</v>
      </c>
    </row>
    <row r="28" spans="1:6" ht="89.25" customHeight="1" x14ac:dyDescent="0.3">
      <c r="A28" s="308" t="s">
        <v>166</v>
      </c>
      <c r="B28" s="308"/>
      <c r="C28" s="308"/>
      <c r="D28" s="308"/>
      <c r="E28" s="308"/>
      <c r="F28" s="308"/>
    </row>
    <row r="29" spans="1:6" x14ac:dyDescent="0.3">
      <c r="A29" s="41"/>
    </row>
    <row r="30" spans="1:6" x14ac:dyDescent="0.3">
      <c r="A30" s="41"/>
    </row>
    <row r="31" spans="1:6" x14ac:dyDescent="0.3">
      <c r="A31" s="40"/>
    </row>
    <row r="32" spans="1:6" x14ac:dyDescent="0.3">
      <c r="A32" s="40" t="s">
        <v>159</v>
      </c>
    </row>
    <row r="33" spans="1:6" x14ac:dyDescent="0.3">
      <c r="A33" s="20" t="s">
        <v>165</v>
      </c>
    </row>
    <row r="34" spans="1:6" x14ac:dyDescent="0.3">
      <c r="A34" s="20"/>
    </row>
    <row r="35" spans="1:6" x14ac:dyDescent="0.3">
      <c r="A35" s="39" t="s">
        <v>1</v>
      </c>
      <c r="B35" s="240" t="s">
        <v>592</v>
      </c>
      <c r="C35" s="241" t="s">
        <v>588</v>
      </c>
      <c r="D35" s="240">
        <v>2025</v>
      </c>
      <c r="E35" s="240">
        <v>2026</v>
      </c>
      <c r="F35" s="240">
        <v>2027</v>
      </c>
    </row>
    <row r="36" spans="1:6" x14ac:dyDescent="0.3">
      <c r="A36" s="2"/>
      <c r="B36" s="229">
        <f>rozpočet!L34</f>
        <v>12841.81</v>
      </c>
      <c r="C36" s="229">
        <f>rozpočet!M34</f>
        <v>12932</v>
      </c>
      <c r="D36" s="229">
        <f>rozpočet!N34</f>
        <v>12932</v>
      </c>
      <c r="E36" s="229">
        <f>rozpočet!O34</f>
        <v>12932</v>
      </c>
      <c r="F36" s="229">
        <f>rozpočet!P34</f>
        <v>12932</v>
      </c>
    </row>
    <row r="37" spans="1:6" x14ac:dyDescent="0.3">
      <c r="A37" s="3"/>
      <c r="B37" s="44"/>
      <c r="C37" s="44"/>
      <c r="D37" s="45"/>
      <c r="E37" s="45"/>
      <c r="F37" s="45"/>
    </row>
    <row r="38" spans="1:6" x14ac:dyDescent="0.3">
      <c r="A38" s="3"/>
      <c r="B38" s="44"/>
      <c r="C38" s="44"/>
      <c r="D38" s="45"/>
      <c r="E38" s="45"/>
      <c r="F38" s="45"/>
    </row>
    <row r="39" spans="1:6" x14ac:dyDescent="0.3">
      <c r="A39" s="20"/>
    </row>
    <row r="40" spans="1:6" x14ac:dyDescent="0.3">
      <c r="A40" s="20"/>
    </row>
    <row r="41" spans="1:6" ht="13.5" customHeight="1" x14ac:dyDescent="0.3">
      <c r="A41" s="306" t="s">
        <v>8</v>
      </c>
      <c r="B41" s="306"/>
      <c r="C41" s="306"/>
      <c r="D41" s="306"/>
      <c r="E41" s="306"/>
      <c r="F41" s="306"/>
    </row>
    <row r="42" spans="1:6" ht="25.5" customHeight="1" x14ac:dyDescent="0.3">
      <c r="A42" s="34" t="s">
        <v>9</v>
      </c>
      <c r="B42" s="307" t="s">
        <v>160</v>
      </c>
      <c r="C42" s="307"/>
      <c r="D42" s="307"/>
      <c r="E42" s="307"/>
      <c r="F42" s="307"/>
    </row>
    <row r="43" spans="1:6" ht="25.5" customHeight="1" x14ac:dyDescent="0.3">
      <c r="A43" s="36" t="s">
        <v>11</v>
      </c>
      <c r="B43" s="305" t="s">
        <v>161</v>
      </c>
      <c r="C43" s="305"/>
      <c r="D43" s="305"/>
      <c r="E43" s="305"/>
      <c r="F43" s="305"/>
    </row>
    <row r="44" spans="1:6" ht="17.25" customHeight="1" x14ac:dyDescent="0.3">
      <c r="A44" s="37" t="s">
        <v>13</v>
      </c>
      <c r="B44" s="38" t="s">
        <v>14</v>
      </c>
      <c r="C44" s="38" t="s">
        <v>15</v>
      </c>
      <c r="D44" s="38" t="s">
        <v>16</v>
      </c>
      <c r="E44" s="38" t="s">
        <v>17</v>
      </c>
      <c r="F44" s="38" t="s">
        <v>18</v>
      </c>
    </row>
    <row r="45" spans="1:6" ht="17.25" customHeight="1" x14ac:dyDescent="0.3">
      <c r="A45" s="37" t="s">
        <v>19</v>
      </c>
      <c r="B45" s="38">
        <v>25</v>
      </c>
      <c r="C45" s="38">
        <v>25</v>
      </c>
      <c r="D45" s="38">
        <v>20</v>
      </c>
      <c r="E45" s="38">
        <v>20</v>
      </c>
      <c r="F45" s="38">
        <v>20</v>
      </c>
    </row>
    <row r="46" spans="1:6" ht="17.25" customHeight="1" x14ac:dyDescent="0.3">
      <c r="A46" s="37" t="s">
        <v>20</v>
      </c>
      <c r="B46" s="38">
        <v>26</v>
      </c>
      <c r="C46" s="38"/>
      <c r="D46" s="38"/>
      <c r="E46" s="38"/>
      <c r="F46" s="38"/>
    </row>
    <row r="47" spans="1:6" ht="24" customHeight="1" x14ac:dyDescent="0.3">
      <c r="A47" s="36" t="s">
        <v>11</v>
      </c>
      <c r="B47" s="305" t="s">
        <v>162</v>
      </c>
      <c r="C47" s="305"/>
      <c r="D47" s="305"/>
      <c r="E47" s="305"/>
      <c r="F47" s="305"/>
    </row>
    <row r="48" spans="1:6" ht="17.25" customHeight="1" x14ac:dyDescent="0.3">
      <c r="A48" s="37" t="s">
        <v>13</v>
      </c>
      <c r="B48" s="38" t="s">
        <v>14</v>
      </c>
      <c r="C48" s="38" t="s">
        <v>15</v>
      </c>
      <c r="D48" s="38" t="s">
        <v>16</v>
      </c>
      <c r="E48" s="38" t="s">
        <v>17</v>
      </c>
      <c r="F48" s="38" t="s">
        <v>18</v>
      </c>
    </row>
    <row r="49" spans="1:6" ht="17.25" customHeight="1" x14ac:dyDescent="0.3">
      <c r="A49" s="37" t="s">
        <v>19</v>
      </c>
      <c r="B49" s="38">
        <v>645</v>
      </c>
      <c r="C49" s="38">
        <v>645</v>
      </c>
      <c r="D49" s="38">
        <v>400</v>
      </c>
      <c r="E49" s="38">
        <v>400</v>
      </c>
      <c r="F49" s="38">
        <v>400</v>
      </c>
    </row>
    <row r="50" spans="1:6" ht="17.25" customHeight="1" x14ac:dyDescent="0.3">
      <c r="A50" s="37" t="s">
        <v>20</v>
      </c>
      <c r="B50" s="38">
        <v>380</v>
      </c>
      <c r="C50" s="38"/>
      <c r="D50" s="38"/>
      <c r="E50" s="38"/>
      <c r="F50" s="38"/>
    </row>
    <row r="51" spans="1:6" x14ac:dyDescent="0.3">
      <c r="A51" s="20"/>
    </row>
    <row r="52" spans="1:6" x14ac:dyDescent="0.3">
      <c r="A52" s="20"/>
    </row>
    <row r="53" spans="1:6" x14ac:dyDescent="0.3">
      <c r="A53" s="20" t="s">
        <v>2</v>
      </c>
    </row>
    <row r="54" spans="1:6" ht="67.5" customHeight="1" x14ac:dyDescent="0.3">
      <c r="A54" s="310" t="s">
        <v>167</v>
      </c>
      <c r="B54" s="310"/>
      <c r="C54" s="310"/>
      <c r="D54" s="310"/>
      <c r="E54" s="310"/>
      <c r="F54" s="310"/>
    </row>
    <row r="55" spans="1:6" x14ac:dyDescent="0.3">
      <c r="A55" s="41"/>
    </row>
  </sheetData>
  <mergeCells count="11">
    <mergeCell ref="A8:F8"/>
    <mergeCell ref="A28:F28"/>
    <mergeCell ref="A54:F54"/>
    <mergeCell ref="A41:F41"/>
    <mergeCell ref="B42:F42"/>
    <mergeCell ref="B43:F43"/>
    <mergeCell ref="B47:F47"/>
    <mergeCell ref="B22:F22"/>
    <mergeCell ref="A16:F16"/>
    <mergeCell ref="B17:F17"/>
    <mergeCell ref="B18:F18"/>
  </mergeCells>
  <pageMargins left="0.70866141732283472" right="0.31496062992125984"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0"/>
  <sheetViews>
    <sheetView workbookViewId="0"/>
  </sheetViews>
  <sheetFormatPr defaultColWidth="9.109375" defaultRowHeight="14.4" x14ac:dyDescent="0.3"/>
  <cols>
    <col min="1" max="1" width="18.6640625" style="10" customWidth="1"/>
    <col min="2" max="6" width="14.44140625" style="10" customWidth="1"/>
    <col min="7" max="16384" width="9.109375" style="10"/>
  </cols>
  <sheetData>
    <row r="1" spans="1:6" x14ac:dyDescent="0.3">
      <c r="A1" s="40" t="s">
        <v>277</v>
      </c>
    </row>
    <row r="2" spans="1:6" x14ac:dyDescent="0.3">
      <c r="A2" s="40" t="s">
        <v>297</v>
      </c>
    </row>
    <row r="3" spans="1:6" x14ac:dyDescent="0.3">
      <c r="A3" s="121"/>
    </row>
    <row r="4" spans="1:6" x14ac:dyDescent="0.3">
      <c r="A4" s="39" t="s">
        <v>1</v>
      </c>
      <c r="B4" s="240" t="s">
        <v>592</v>
      </c>
      <c r="C4" s="241" t="s">
        <v>588</v>
      </c>
      <c r="D4" s="240">
        <v>2025</v>
      </c>
      <c r="E4" s="240">
        <v>2026</v>
      </c>
      <c r="F4" s="240">
        <v>2027</v>
      </c>
    </row>
    <row r="5" spans="1:6" x14ac:dyDescent="0.3">
      <c r="A5" s="2"/>
      <c r="B5" s="229">
        <f>rozpočet!L35</f>
        <v>757488.35000000009</v>
      </c>
      <c r="C5" s="229">
        <f>rozpočet!M35</f>
        <v>620052</v>
      </c>
      <c r="D5" s="229">
        <f>rozpočet!N35</f>
        <v>731261</v>
      </c>
      <c r="E5" s="229">
        <f>rozpočet!O35</f>
        <v>760392</v>
      </c>
      <c r="F5" s="229">
        <f>rozpočet!P35</f>
        <v>830392</v>
      </c>
    </row>
    <row r="6" spans="1:6" x14ac:dyDescent="0.3">
      <c r="A6" s="122"/>
    </row>
    <row r="7" spans="1:6" x14ac:dyDescent="0.3">
      <c r="A7" s="122" t="s">
        <v>300</v>
      </c>
    </row>
    <row r="8" spans="1:6" ht="48.75" customHeight="1" x14ac:dyDescent="0.3">
      <c r="A8" s="324" t="s">
        <v>301</v>
      </c>
      <c r="B8" s="324"/>
      <c r="C8" s="324"/>
      <c r="D8" s="324"/>
      <c r="E8" s="324"/>
      <c r="F8" s="324"/>
    </row>
    <row r="9" spans="1:6" x14ac:dyDescent="0.3">
      <c r="A9" s="123"/>
    </row>
    <row r="10" spans="1:6" x14ac:dyDescent="0.3">
      <c r="A10" s="21" t="s">
        <v>278</v>
      </c>
    </row>
    <row r="11" spans="1:6" x14ac:dyDescent="0.3">
      <c r="A11" s="20" t="s">
        <v>298</v>
      </c>
    </row>
    <row r="12" spans="1:6" x14ac:dyDescent="0.3">
      <c r="A12" s="123"/>
    </row>
    <row r="13" spans="1:6" x14ac:dyDescent="0.3">
      <c r="A13" s="39" t="s">
        <v>1</v>
      </c>
      <c r="B13" s="240" t="s">
        <v>592</v>
      </c>
      <c r="C13" s="241" t="s">
        <v>588</v>
      </c>
      <c r="D13" s="240">
        <v>2025</v>
      </c>
      <c r="E13" s="240">
        <v>2026</v>
      </c>
      <c r="F13" s="240">
        <v>2027</v>
      </c>
    </row>
    <row r="14" spans="1:6" x14ac:dyDescent="0.3">
      <c r="A14" s="2"/>
      <c r="B14" s="229">
        <f>rozpočet!L36</f>
        <v>649875.34000000008</v>
      </c>
      <c r="C14" s="229">
        <f>rozpočet!M36</f>
        <v>482304</v>
      </c>
      <c r="D14" s="229">
        <f>rozpočet!N36</f>
        <v>591604</v>
      </c>
      <c r="E14" s="229">
        <f>rozpočet!O36</f>
        <v>622644</v>
      </c>
      <c r="F14" s="229">
        <f>rozpočet!P36</f>
        <v>692644</v>
      </c>
    </row>
    <row r="15" spans="1:6" x14ac:dyDescent="0.3">
      <c r="A15" s="40"/>
    </row>
    <row r="16" spans="1:6" x14ac:dyDescent="0.3">
      <c r="A16" s="40" t="s">
        <v>279</v>
      </c>
    </row>
    <row r="17" spans="1:6" x14ac:dyDescent="0.3">
      <c r="A17" s="20" t="s">
        <v>298</v>
      </c>
    </row>
    <row r="18" spans="1:6" x14ac:dyDescent="0.3">
      <c r="A18" s="123"/>
    </row>
    <row r="19" spans="1:6" x14ac:dyDescent="0.3">
      <c r="A19" s="39" t="s">
        <v>1</v>
      </c>
      <c r="B19" s="240" t="s">
        <v>592</v>
      </c>
      <c r="C19" s="241" t="s">
        <v>588</v>
      </c>
      <c r="D19" s="240">
        <v>2025</v>
      </c>
      <c r="E19" s="240">
        <v>2026</v>
      </c>
      <c r="F19" s="240">
        <v>2027</v>
      </c>
    </row>
    <row r="20" spans="1:6" x14ac:dyDescent="0.3">
      <c r="A20" s="2"/>
      <c r="B20" s="229">
        <f>rozpočet!L37</f>
        <v>283479.25</v>
      </c>
      <c r="C20" s="229">
        <f>rozpočet!M37</f>
        <v>288304</v>
      </c>
      <c r="D20" s="229">
        <f>rozpočet!N37</f>
        <v>341640</v>
      </c>
      <c r="E20" s="229">
        <f>rozpočet!O37</f>
        <v>295644</v>
      </c>
      <c r="F20" s="229">
        <f>rozpočet!P37</f>
        <v>365644</v>
      </c>
    </row>
    <row r="21" spans="1:6" x14ac:dyDescent="0.3">
      <c r="A21" s="20"/>
    </row>
    <row r="22" spans="1:6" x14ac:dyDescent="0.3">
      <c r="A22" s="20"/>
    </row>
    <row r="23" spans="1:6" x14ac:dyDescent="0.3">
      <c r="A23" s="20"/>
    </row>
    <row r="24" spans="1:6" ht="23.25" customHeight="1" x14ac:dyDescent="0.3">
      <c r="A24" s="126" t="s">
        <v>280</v>
      </c>
      <c r="B24" s="332" t="s">
        <v>281</v>
      </c>
      <c r="C24" s="332"/>
      <c r="D24" s="332"/>
      <c r="E24" s="332"/>
      <c r="F24" s="332"/>
    </row>
    <row r="25" spans="1:6" ht="28.8" x14ac:dyDescent="0.3">
      <c r="A25" s="126" t="s">
        <v>282</v>
      </c>
      <c r="B25" s="127" t="s">
        <v>283</v>
      </c>
      <c r="C25" s="332" t="s">
        <v>284</v>
      </c>
      <c r="D25" s="332"/>
      <c r="E25" s="332"/>
      <c r="F25" s="332"/>
    </row>
    <row r="26" spans="1:6" x14ac:dyDescent="0.3">
      <c r="A26" s="128" t="s">
        <v>285</v>
      </c>
      <c r="B26" s="38" t="s">
        <v>14</v>
      </c>
      <c r="C26" s="38" t="s">
        <v>15</v>
      </c>
      <c r="D26" s="38" t="s">
        <v>16</v>
      </c>
      <c r="E26" s="38" t="s">
        <v>17</v>
      </c>
      <c r="F26" s="38" t="s">
        <v>18</v>
      </c>
    </row>
    <row r="27" spans="1:6" x14ac:dyDescent="0.3">
      <c r="A27" s="128" t="s">
        <v>19</v>
      </c>
      <c r="B27" s="38">
        <v>52</v>
      </c>
      <c r="C27" s="38">
        <v>52</v>
      </c>
      <c r="D27" s="38">
        <v>52</v>
      </c>
      <c r="E27" s="38">
        <v>52</v>
      </c>
      <c r="F27" s="38">
        <v>52</v>
      </c>
    </row>
    <row r="28" spans="1:6" x14ac:dyDescent="0.3">
      <c r="A28" s="128" t="s">
        <v>20</v>
      </c>
      <c r="B28" s="38">
        <v>52</v>
      </c>
      <c r="C28" s="38"/>
      <c r="D28" s="38"/>
      <c r="E28" s="38"/>
      <c r="F28" s="38"/>
    </row>
    <row r="29" spans="1:6" ht="28.8" x14ac:dyDescent="0.3">
      <c r="A29" s="126" t="s">
        <v>282</v>
      </c>
      <c r="B29" s="127" t="s">
        <v>283</v>
      </c>
      <c r="C29" s="332" t="s">
        <v>286</v>
      </c>
      <c r="D29" s="332"/>
      <c r="E29" s="332"/>
      <c r="F29" s="332"/>
    </row>
    <row r="30" spans="1:6" x14ac:dyDescent="0.3">
      <c r="A30" s="128" t="s">
        <v>285</v>
      </c>
      <c r="B30" s="38" t="s">
        <v>14</v>
      </c>
      <c r="C30" s="38" t="s">
        <v>15</v>
      </c>
      <c r="D30" s="38" t="s">
        <v>16</v>
      </c>
      <c r="E30" s="38" t="s">
        <v>17</v>
      </c>
      <c r="F30" s="38" t="s">
        <v>18</v>
      </c>
    </row>
    <row r="31" spans="1:6" x14ac:dyDescent="0.3">
      <c r="A31" s="128" t="s">
        <v>19</v>
      </c>
      <c r="B31" s="38">
        <v>1310</v>
      </c>
      <c r="C31" s="55">
        <v>1310</v>
      </c>
      <c r="D31" s="55">
        <v>1310</v>
      </c>
      <c r="E31" s="55">
        <v>1320</v>
      </c>
      <c r="F31" s="55">
        <v>1320</v>
      </c>
    </row>
    <row r="32" spans="1:6" x14ac:dyDescent="0.3">
      <c r="A32" s="128" t="s">
        <v>20</v>
      </c>
      <c r="B32" s="38">
        <v>1311</v>
      </c>
      <c r="C32" s="38"/>
      <c r="D32" s="38"/>
      <c r="E32" s="38"/>
      <c r="F32" s="38"/>
    </row>
    <row r="33" spans="1:6" x14ac:dyDescent="0.3">
      <c r="A33" s="20"/>
    </row>
    <row r="34" spans="1:6" x14ac:dyDescent="0.3">
      <c r="A34" s="124" t="s">
        <v>299</v>
      </c>
    </row>
    <row r="35" spans="1:6" ht="64.5" customHeight="1" x14ac:dyDescent="0.3">
      <c r="A35" s="333" t="s">
        <v>583</v>
      </c>
      <c r="B35" s="333"/>
      <c r="C35" s="333"/>
      <c r="D35" s="333"/>
      <c r="E35" s="333"/>
      <c r="F35" s="333"/>
    </row>
    <row r="36" spans="1:6" x14ac:dyDescent="0.3">
      <c r="A36" s="40"/>
    </row>
    <row r="37" spans="1:6" x14ac:dyDescent="0.3">
      <c r="A37" s="40"/>
    </row>
    <row r="38" spans="1:6" x14ac:dyDescent="0.3">
      <c r="A38" s="40"/>
    </row>
    <row r="39" spans="1:6" x14ac:dyDescent="0.3">
      <c r="A39" s="40"/>
    </row>
    <row r="40" spans="1:6" x14ac:dyDescent="0.3">
      <c r="A40" s="40"/>
    </row>
    <row r="41" spans="1:6" x14ac:dyDescent="0.3">
      <c r="A41" s="123"/>
    </row>
    <row r="42" spans="1:6" x14ac:dyDescent="0.3">
      <c r="A42" s="123"/>
    </row>
    <row r="43" spans="1:6" x14ac:dyDescent="0.3">
      <c r="A43" s="40" t="s">
        <v>287</v>
      </c>
    </row>
    <row r="44" spans="1:6" x14ac:dyDescent="0.3">
      <c r="A44" s="20" t="s">
        <v>298</v>
      </c>
    </row>
    <row r="45" spans="1:6" x14ac:dyDescent="0.3">
      <c r="A45" s="41"/>
    </row>
    <row r="46" spans="1:6" x14ac:dyDescent="0.3">
      <c r="A46" s="39" t="s">
        <v>1</v>
      </c>
      <c r="B46" s="240" t="s">
        <v>592</v>
      </c>
      <c r="C46" s="241" t="s">
        <v>588</v>
      </c>
      <c r="D46" s="240">
        <v>2025</v>
      </c>
      <c r="E46" s="240">
        <v>2026</v>
      </c>
      <c r="F46" s="240">
        <v>2027</v>
      </c>
    </row>
    <row r="47" spans="1:6" x14ac:dyDescent="0.3">
      <c r="A47" s="2"/>
      <c r="B47" s="229">
        <f>rozpočet!L38</f>
        <v>366396.09</v>
      </c>
      <c r="C47" s="229">
        <f>rozpočet!M38</f>
        <v>194000</v>
      </c>
      <c r="D47" s="229">
        <f>rozpočet!N38</f>
        <v>249964</v>
      </c>
      <c r="E47" s="229">
        <f>rozpočet!O38</f>
        <v>327000</v>
      </c>
      <c r="F47" s="229">
        <f>rozpočet!P38</f>
        <v>327000</v>
      </c>
    </row>
    <row r="48" spans="1:6" x14ac:dyDescent="0.3">
      <c r="A48" s="125"/>
    </row>
    <row r="49" spans="1:6" ht="15.75" customHeight="1" x14ac:dyDescent="0.3">
      <c r="A49" s="35" t="s">
        <v>9</v>
      </c>
      <c r="B49" s="326" t="s">
        <v>281</v>
      </c>
      <c r="C49" s="327"/>
      <c r="D49" s="327"/>
      <c r="E49" s="327"/>
      <c r="F49" s="328"/>
    </row>
    <row r="50" spans="1:6" ht="30.75" customHeight="1" x14ac:dyDescent="0.3">
      <c r="A50" s="36" t="s">
        <v>11</v>
      </c>
      <c r="B50" s="329" t="s">
        <v>288</v>
      </c>
      <c r="C50" s="330"/>
      <c r="D50" s="330"/>
      <c r="E50" s="330"/>
      <c r="F50" s="331"/>
    </row>
    <row r="51" spans="1:6" x14ac:dyDescent="0.3">
      <c r="A51" s="37" t="s">
        <v>13</v>
      </c>
      <c r="B51" s="38" t="s">
        <v>14</v>
      </c>
      <c r="C51" s="38" t="s">
        <v>15</v>
      </c>
      <c r="D51" s="38" t="s">
        <v>16</v>
      </c>
      <c r="E51" s="38" t="s">
        <v>17</v>
      </c>
      <c r="F51" s="38" t="s">
        <v>18</v>
      </c>
    </row>
    <row r="52" spans="1:6" x14ac:dyDescent="0.3">
      <c r="A52" s="37" t="s">
        <v>19</v>
      </c>
      <c r="B52" s="229">
        <v>3100</v>
      </c>
      <c r="C52" s="229">
        <v>3100</v>
      </c>
      <c r="D52" s="229">
        <v>3000</v>
      </c>
      <c r="E52" s="229">
        <v>2950</v>
      </c>
      <c r="F52" s="229">
        <v>2900</v>
      </c>
    </row>
    <row r="53" spans="1:6" x14ac:dyDescent="0.3">
      <c r="A53" s="37" t="s">
        <v>20</v>
      </c>
      <c r="B53" s="229">
        <v>3251.12</v>
      </c>
      <c r="C53" s="229"/>
      <c r="D53" s="229"/>
      <c r="E53" s="229"/>
      <c r="F53" s="229"/>
    </row>
    <row r="54" spans="1:6" x14ac:dyDescent="0.3">
      <c r="A54" s="125"/>
    </row>
    <row r="55" spans="1:6" x14ac:dyDescent="0.3">
      <c r="A55" s="21" t="s">
        <v>289</v>
      </c>
    </row>
    <row r="56" spans="1:6" x14ac:dyDescent="0.3">
      <c r="A56" s="20" t="s">
        <v>298</v>
      </c>
    </row>
    <row r="57" spans="1:6" x14ac:dyDescent="0.3">
      <c r="A57" s="123"/>
    </row>
    <row r="58" spans="1:6" x14ac:dyDescent="0.3">
      <c r="A58" s="39" t="s">
        <v>1</v>
      </c>
      <c r="B58" s="240" t="s">
        <v>592</v>
      </c>
      <c r="C58" s="241" t="s">
        <v>588</v>
      </c>
      <c r="D58" s="240">
        <v>2025</v>
      </c>
      <c r="E58" s="240">
        <v>2026</v>
      </c>
      <c r="F58" s="240">
        <v>2027</v>
      </c>
    </row>
    <row r="59" spans="1:6" x14ac:dyDescent="0.3">
      <c r="A59" s="2"/>
      <c r="B59" s="229">
        <f>rozpočet!L39</f>
        <v>103638.84</v>
      </c>
      <c r="C59" s="229">
        <f>rozpočet!M39</f>
        <v>132748</v>
      </c>
      <c r="D59" s="229">
        <f>rozpočet!N39</f>
        <v>134657</v>
      </c>
      <c r="E59" s="229">
        <f>rozpočet!O39</f>
        <v>132748</v>
      </c>
      <c r="F59" s="229">
        <f>rozpočet!P39</f>
        <v>132748</v>
      </c>
    </row>
    <row r="60" spans="1:6" x14ac:dyDescent="0.3">
      <c r="A60" s="20"/>
    </row>
    <row r="61" spans="1:6" x14ac:dyDescent="0.3">
      <c r="A61" s="20"/>
    </row>
    <row r="62" spans="1:6" ht="31.5" customHeight="1" x14ac:dyDescent="0.3">
      <c r="A62" s="126" t="s">
        <v>280</v>
      </c>
      <c r="B62" s="325" t="s">
        <v>290</v>
      </c>
      <c r="C62" s="325"/>
      <c r="D62" s="325"/>
      <c r="E62" s="325"/>
      <c r="F62" s="325"/>
    </row>
    <row r="63" spans="1:6" ht="28.8" x14ac:dyDescent="0.3">
      <c r="A63" s="126" t="s">
        <v>282</v>
      </c>
      <c r="B63" s="325" t="s">
        <v>291</v>
      </c>
      <c r="C63" s="325"/>
      <c r="D63" s="325"/>
      <c r="E63" s="325"/>
      <c r="F63" s="325"/>
    </row>
    <row r="64" spans="1:6" x14ac:dyDescent="0.3">
      <c r="A64" s="128" t="s">
        <v>285</v>
      </c>
      <c r="B64" s="38" t="s">
        <v>14</v>
      </c>
      <c r="C64" s="38" t="s">
        <v>15</v>
      </c>
      <c r="D64" s="38" t="s">
        <v>16</v>
      </c>
      <c r="E64" s="38" t="s">
        <v>17</v>
      </c>
      <c r="F64" s="38" t="s">
        <v>18</v>
      </c>
    </row>
    <row r="65" spans="1:6" x14ac:dyDescent="0.3">
      <c r="A65" s="128" t="s">
        <v>19</v>
      </c>
      <c r="B65" s="38">
        <v>18.600000000000001</v>
      </c>
      <c r="C65" s="130">
        <v>20</v>
      </c>
      <c r="D65" s="130">
        <v>19</v>
      </c>
      <c r="E65" s="130">
        <v>20</v>
      </c>
      <c r="F65" s="130">
        <v>22</v>
      </c>
    </row>
    <row r="66" spans="1:6" x14ac:dyDescent="0.3">
      <c r="A66" s="128" t="s">
        <v>20</v>
      </c>
      <c r="B66" s="38">
        <v>15.2</v>
      </c>
      <c r="C66" s="38"/>
      <c r="D66" s="38"/>
      <c r="E66" s="38"/>
      <c r="F66" s="38"/>
    </row>
    <row r="67" spans="1:6" x14ac:dyDescent="0.3">
      <c r="A67" s="125"/>
    </row>
    <row r="68" spans="1:6" x14ac:dyDescent="0.3">
      <c r="A68" s="124" t="s">
        <v>5</v>
      </c>
    </row>
    <row r="69" spans="1:6" ht="38.25" customHeight="1" x14ac:dyDescent="0.3">
      <c r="A69" s="308" t="s">
        <v>292</v>
      </c>
      <c r="B69" s="308"/>
      <c r="C69" s="308"/>
      <c r="D69" s="308"/>
      <c r="E69" s="308"/>
      <c r="F69" s="308"/>
    </row>
    <row r="70" spans="1:6" x14ac:dyDescent="0.3">
      <c r="A70" s="125"/>
    </row>
    <row r="71" spans="1:6" x14ac:dyDescent="0.3">
      <c r="A71" s="21" t="s">
        <v>293</v>
      </c>
    </row>
    <row r="72" spans="1:6" x14ac:dyDescent="0.3">
      <c r="A72" s="20" t="s">
        <v>298</v>
      </c>
    </row>
    <row r="73" spans="1:6" x14ac:dyDescent="0.3">
      <c r="A73" s="123"/>
    </row>
    <row r="74" spans="1:6" x14ac:dyDescent="0.3">
      <c r="A74" s="39" t="s">
        <v>1</v>
      </c>
      <c r="B74" s="240" t="s">
        <v>592</v>
      </c>
      <c r="C74" s="241" t="s">
        <v>588</v>
      </c>
      <c r="D74" s="240">
        <v>2025</v>
      </c>
      <c r="E74" s="240">
        <v>2026</v>
      </c>
      <c r="F74" s="240">
        <v>2027</v>
      </c>
    </row>
    <row r="75" spans="1:6" x14ac:dyDescent="0.3">
      <c r="A75" s="2"/>
      <c r="B75" s="229">
        <f>rozpočet!L40</f>
        <v>3974.17</v>
      </c>
      <c r="C75" s="229">
        <f>rozpočet!M40</f>
        <v>5000</v>
      </c>
      <c r="D75" s="229">
        <f>rozpočet!N40</f>
        <v>5000</v>
      </c>
      <c r="E75" s="229">
        <f>rozpočet!O40</f>
        <v>5000</v>
      </c>
      <c r="F75" s="229">
        <f>rozpočet!P40</f>
        <v>5000</v>
      </c>
    </row>
    <row r="76" spans="1:6" x14ac:dyDescent="0.3">
      <c r="A76" s="20"/>
    </row>
    <row r="77" spans="1:6" x14ac:dyDescent="0.3">
      <c r="A77" s="20"/>
    </row>
    <row r="78" spans="1:6" x14ac:dyDescent="0.3">
      <c r="A78" s="126" t="s">
        <v>280</v>
      </c>
      <c r="B78" s="325" t="s">
        <v>294</v>
      </c>
      <c r="C78" s="325"/>
      <c r="D78" s="325"/>
      <c r="E78" s="325"/>
      <c r="F78" s="325"/>
    </row>
    <row r="79" spans="1:6" ht="30" customHeight="1" x14ac:dyDescent="0.3">
      <c r="A79" s="126" t="s">
        <v>282</v>
      </c>
      <c r="B79" s="334" t="s">
        <v>295</v>
      </c>
      <c r="C79" s="335"/>
      <c r="D79" s="335"/>
      <c r="E79" s="335"/>
      <c r="F79" s="336"/>
    </row>
    <row r="80" spans="1:6" x14ac:dyDescent="0.3">
      <c r="A80" s="128" t="s">
        <v>285</v>
      </c>
      <c r="B80" s="38" t="s">
        <v>14</v>
      </c>
      <c r="C80" s="38" t="s">
        <v>15</v>
      </c>
      <c r="D80" s="38" t="s">
        <v>16</v>
      </c>
      <c r="E80" s="38" t="s">
        <v>17</v>
      </c>
      <c r="F80" s="38" t="s">
        <v>18</v>
      </c>
    </row>
    <row r="81" spans="1:12" x14ac:dyDescent="0.3">
      <c r="A81" s="128" t="s">
        <v>19</v>
      </c>
      <c r="B81" s="38">
        <v>150</v>
      </c>
      <c r="C81" s="130">
        <v>140</v>
      </c>
      <c r="D81" s="130">
        <v>130</v>
      </c>
      <c r="E81" s="130">
        <v>120</v>
      </c>
      <c r="F81" s="130">
        <v>100</v>
      </c>
    </row>
    <row r="82" spans="1:12" x14ac:dyDescent="0.3">
      <c r="A82" s="128" t="s">
        <v>20</v>
      </c>
      <c r="B82" s="38">
        <v>36.54</v>
      </c>
      <c r="C82" s="38"/>
      <c r="D82" s="38"/>
      <c r="E82" s="38"/>
      <c r="F82" s="38"/>
    </row>
    <row r="83" spans="1:12" x14ac:dyDescent="0.3">
      <c r="A83" s="125"/>
    </row>
    <row r="84" spans="1:12" x14ac:dyDescent="0.3">
      <c r="A84" s="124" t="s">
        <v>5</v>
      </c>
    </row>
    <row r="85" spans="1:12" x14ac:dyDescent="0.3">
      <c r="A85" s="308" t="s">
        <v>296</v>
      </c>
      <c r="B85" s="308"/>
      <c r="C85" s="308"/>
      <c r="D85" s="308"/>
      <c r="E85" s="308"/>
      <c r="F85" s="308"/>
    </row>
    <row r="90" spans="1:12" x14ac:dyDescent="0.3">
      <c r="F90" s="259"/>
      <c r="G90" s="45"/>
      <c r="H90" s="45"/>
      <c r="I90" s="45"/>
      <c r="J90" s="45"/>
      <c r="K90" s="45"/>
      <c r="L90" s="259"/>
    </row>
  </sheetData>
  <mergeCells count="13">
    <mergeCell ref="A8:F8"/>
    <mergeCell ref="A85:F85"/>
    <mergeCell ref="B63:F63"/>
    <mergeCell ref="B78:F78"/>
    <mergeCell ref="B49:F49"/>
    <mergeCell ref="B50:F50"/>
    <mergeCell ref="A69:F69"/>
    <mergeCell ref="B24:F24"/>
    <mergeCell ref="C25:F25"/>
    <mergeCell ref="C29:F29"/>
    <mergeCell ref="B62:F62"/>
    <mergeCell ref="A35:F35"/>
    <mergeCell ref="B79:F79"/>
  </mergeCells>
  <pageMargins left="0.70866141732283472" right="0.31496062992125984"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2"/>
  <sheetViews>
    <sheetView workbookViewId="0"/>
  </sheetViews>
  <sheetFormatPr defaultColWidth="9.109375" defaultRowHeight="14.4" x14ac:dyDescent="0.3"/>
  <cols>
    <col min="1" max="1" width="21.109375" style="10" customWidth="1"/>
    <col min="2" max="2" width="13.6640625" style="10" customWidth="1"/>
    <col min="3" max="3" width="15.33203125" style="10" customWidth="1"/>
    <col min="4" max="4" width="13.6640625" style="10" customWidth="1"/>
    <col min="5" max="5" width="14" style="10" customWidth="1"/>
    <col min="6" max="6" width="13.6640625" style="10" customWidth="1"/>
    <col min="7" max="16384" width="9.109375" style="10"/>
  </cols>
  <sheetData>
    <row r="1" spans="1:6" x14ac:dyDescent="0.3">
      <c r="A1" s="40" t="s">
        <v>302</v>
      </c>
    </row>
    <row r="2" spans="1:6" x14ac:dyDescent="0.3">
      <c r="A2" s="20" t="s">
        <v>298</v>
      </c>
    </row>
    <row r="3" spans="1:6" x14ac:dyDescent="0.3">
      <c r="A3" s="40" t="s">
        <v>325</v>
      </c>
    </row>
    <row r="4" spans="1:6" x14ac:dyDescent="0.3">
      <c r="A4" s="121"/>
    </row>
    <row r="5" spans="1:6" x14ac:dyDescent="0.3">
      <c r="A5" s="39" t="s">
        <v>1</v>
      </c>
      <c r="B5" s="240" t="s">
        <v>592</v>
      </c>
      <c r="C5" s="241" t="s">
        <v>588</v>
      </c>
      <c r="D5" s="240">
        <v>2025</v>
      </c>
      <c r="E5" s="240">
        <v>2026</v>
      </c>
      <c r="F5" s="240">
        <v>2027</v>
      </c>
    </row>
    <row r="6" spans="1:6" x14ac:dyDescent="0.3">
      <c r="A6" s="131"/>
      <c r="B6" s="256">
        <f>rozpočet!L41</f>
        <v>1359330.24</v>
      </c>
      <c r="C6" s="256">
        <f>rozpočet!M41</f>
        <v>770969</v>
      </c>
      <c r="D6" s="256">
        <f>rozpočet!N41</f>
        <v>2944813</v>
      </c>
      <c r="E6" s="256">
        <f>rozpočet!O41</f>
        <v>355355</v>
      </c>
      <c r="F6" s="256">
        <f>rozpočet!P41</f>
        <v>465355</v>
      </c>
    </row>
    <row r="7" spans="1:6" x14ac:dyDescent="0.3">
      <c r="A7" s="122"/>
    </row>
    <row r="8" spans="1:6" ht="34.5" customHeight="1" x14ac:dyDescent="0.3">
      <c r="A8" s="324" t="s">
        <v>326</v>
      </c>
      <c r="B8" s="324"/>
      <c r="C8" s="324"/>
      <c r="D8" s="324"/>
      <c r="E8" s="324"/>
      <c r="F8" s="324"/>
    </row>
    <row r="9" spans="1:6" x14ac:dyDescent="0.3">
      <c r="A9" s="123"/>
    </row>
    <row r="10" spans="1:6" x14ac:dyDescent="0.3">
      <c r="A10" s="40" t="s">
        <v>303</v>
      </c>
    </row>
    <row r="11" spans="1:6" x14ac:dyDescent="0.3">
      <c r="A11" s="20" t="s">
        <v>298</v>
      </c>
    </row>
    <row r="12" spans="1:6" x14ac:dyDescent="0.3">
      <c r="A12" s="121"/>
    </row>
    <row r="13" spans="1:6" x14ac:dyDescent="0.3">
      <c r="A13" s="39" t="s">
        <v>1</v>
      </c>
      <c r="B13" s="240" t="s">
        <v>592</v>
      </c>
      <c r="C13" s="241" t="s">
        <v>588</v>
      </c>
      <c r="D13" s="240">
        <v>2025</v>
      </c>
      <c r="E13" s="240">
        <v>2026</v>
      </c>
      <c r="F13" s="240">
        <v>2027</v>
      </c>
    </row>
    <row r="14" spans="1:6" x14ac:dyDescent="0.3">
      <c r="A14" s="131"/>
      <c r="B14" s="256">
        <f>rozpočet!L42</f>
        <v>341567.01</v>
      </c>
      <c r="C14" s="256">
        <f>rozpočet!M42</f>
        <v>409243</v>
      </c>
      <c r="D14" s="256">
        <f>rozpočet!N42</f>
        <v>401479</v>
      </c>
      <c r="E14" s="256">
        <f>rozpočet!O42</f>
        <v>198242</v>
      </c>
      <c r="F14" s="256">
        <f>rozpočet!P42</f>
        <v>248242</v>
      </c>
    </row>
    <row r="15" spans="1:6" x14ac:dyDescent="0.3">
      <c r="A15" s="123"/>
    </row>
    <row r="16" spans="1:6" x14ac:dyDescent="0.3">
      <c r="A16" s="123"/>
    </row>
    <row r="17" spans="1:6" ht="100.5" customHeight="1" x14ac:dyDescent="0.3">
      <c r="A17" s="324" t="s">
        <v>327</v>
      </c>
      <c r="B17" s="324"/>
      <c r="C17" s="324"/>
      <c r="D17" s="324"/>
      <c r="E17" s="324"/>
      <c r="F17" s="324"/>
    </row>
    <row r="18" spans="1:6" x14ac:dyDescent="0.3">
      <c r="A18" s="135"/>
    </row>
    <row r="19" spans="1:6" x14ac:dyDescent="0.3">
      <c r="A19" s="40"/>
    </row>
    <row r="20" spans="1:6" x14ac:dyDescent="0.3">
      <c r="A20" s="40" t="s">
        <v>305</v>
      </c>
    </row>
    <row r="21" spans="1:6" x14ac:dyDescent="0.3">
      <c r="A21" s="20" t="s">
        <v>298</v>
      </c>
    </row>
    <row r="22" spans="1:6" x14ac:dyDescent="0.3">
      <c r="A22" s="123"/>
    </row>
    <row r="23" spans="1:6" x14ac:dyDescent="0.3">
      <c r="A23" s="39" t="s">
        <v>1</v>
      </c>
      <c r="B23" s="240" t="s">
        <v>592</v>
      </c>
      <c r="C23" s="241" t="s">
        <v>588</v>
      </c>
      <c r="D23" s="240">
        <v>2025</v>
      </c>
      <c r="E23" s="240">
        <v>2026</v>
      </c>
      <c r="F23" s="240">
        <v>2027</v>
      </c>
    </row>
    <row r="24" spans="1:6" x14ac:dyDescent="0.3">
      <c r="A24" s="131"/>
      <c r="B24" s="256">
        <f>rozpočet!L43</f>
        <v>144529</v>
      </c>
      <c r="C24" s="256">
        <f>rozpočet!M43</f>
        <v>204757</v>
      </c>
      <c r="D24" s="256">
        <f>rozpočet!N43</f>
        <v>221713</v>
      </c>
      <c r="E24" s="256">
        <f>rozpočet!O43</f>
        <v>78282</v>
      </c>
      <c r="F24" s="256">
        <f>rozpočet!P43</f>
        <v>128282</v>
      </c>
    </row>
    <row r="25" spans="1:6" x14ac:dyDescent="0.3">
      <c r="A25" s="123"/>
    </row>
    <row r="26" spans="1:6" ht="31.5" customHeight="1" x14ac:dyDescent="0.3">
      <c r="A26" s="133" t="s">
        <v>280</v>
      </c>
      <c r="B26" s="325" t="s">
        <v>306</v>
      </c>
      <c r="C26" s="325"/>
      <c r="D26" s="325"/>
      <c r="E26" s="325"/>
      <c r="F26" s="325"/>
    </row>
    <row r="27" spans="1:6" ht="30" customHeight="1" x14ac:dyDescent="0.3">
      <c r="A27" s="133" t="s">
        <v>282</v>
      </c>
      <c r="B27" s="334" t="s">
        <v>304</v>
      </c>
      <c r="C27" s="335"/>
      <c r="D27" s="335"/>
      <c r="E27" s="335"/>
      <c r="F27" s="336"/>
    </row>
    <row r="28" spans="1:6" x14ac:dyDescent="0.3">
      <c r="A28" s="134" t="s">
        <v>285</v>
      </c>
      <c r="B28" s="38" t="s">
        <v>14</v>
      </c>
      <c r="C28" s="38" t="s">
        <v>15</v>
      </c>
      <c r="D28" s="38" t="s">
        <v>16</v>
      </c>
      <c r="E28" s="38" t="s">
        <v>17</v>
      </c>
      <c r="F28" s="38" t="s">
        <v>18</v>
      </c>
    </row>
    <row r="29" spans="1:6" x14ac:dyDescent="0.3">
      <c r="A29" s="134" t="s">
        <v>19</v>
      </c>
      <c r="B29" s="130">
        <v>64</v>
      </c>
      <c r="C29" s="130">
        <v>67</v>
      </c>
      <c r="D29" s="130">
        <v>67</v>
      </c>
      <c r="E29" s="130">
        <v>68</v>
      </c>
      <c r="F29" s="130">
        <v>68</v>
      </c>
    </row>
    <row r="30" spans="1:6" x14ac:dyDescent="0.3">
      <c r="A30" s="134" t="s">
        <v>20</v>
      </c>
      <c r="B30" s="130">
        <v>69</v>
      </c>
      <c r="C30" s="130"/>
      <c r="D30" s="130"/>
      <c r="E30" s="130"/>
      <c r="F30" s="130"/>
    </row>
    <row r="31" spans="1:6" x14ac:dyDescent="0.3">
      <c r="A31" s="40"/>
    </row>
    <row r="32" spans="1:6" x14ac:dyDescent="0.3">
      <c r="A32" s="40"/>
    </row>
    <row r="33" spans="1:6" x14ac:dyDescent="0.3">
      <c r="A33" s="122" t="s">
        <v>307</v>
      </c>
    </row>
    <row r="34" spans="1:6" ht="28.5" customHeight="1" x14ac:dyDescent="0.3">
      <c r="A34" s="338" t="s">
        <v>308</v>
      </c>
      <c r="B34" s="338"/>
      <c r="C34" s="338"/>
      <c r="D34" s="338"/>
      <c r="E34" s="338"/>
      <c r="F34" s="338"/>
    </row>
    <row r="35" spans="1:6" x14ac:dyDescent="0.3">
      <c r="A35" s="40"/>
    </row>
    <row r="36" spans="1:6" x14ac:dyDescent="0.3">
      <c r="A36" s="40" t="s">
        <v>309</v>
      </c>
    </row>
    <row r="37" spans="1:6" x14ac:dyDescent="0.3">
      <c r="A37" s="20" t="s">
        <v>298</v>
      </c>
    </row>
    <row r="38" spans="1:6" x14ac:dyDescent="0.3">
      <c r="A38" s="123"/>
    </row>
    <row r="39" spans="1:6" x14ac:dyDescent="0.3">
      <c r="A39" s="39" t="s">
        <v>1</v>
      </c>
      <c r="B39" s="240" t="s">
        <v>592</v>
      </c>
      <c r="C39" s="241" t="s">
        <v>588</v>
      </c>
      <c r="D39" s="240">
        <v>2025</v>
      </c>
      <c r="E39" s="240">
        <v>2026</v>
      </c>
      <c r="F39" s="240">
        <v>2027</v>
      </c>
    </row>
    <row r="40" spans="1:6" x14ac:dyDescent="0.3">
      <c r="A40" s="131"/>
      <c r="B40" s="256">
        <f>rozpočet!L44</f>
        <v>189271</v>
      </c>
      <c r="C40" s="256">
        <f>rozpočet!M44</f>
        <v>187486</v>
      </c>
      <c r="D40" s="256">
        <f>rozpočet!N44</f>
        <v>176566</v>
      </c>
      <c r="E40" s="256">
        <f>rozpočet!O44</f>
        <v>104960</v>
      </c>
      <c r="F40" s="256">
        <f>rozpočet!P44</f>
        <v>104960</v>
      </c>
    </row>
    <row r="41" spans="1:6" x14ac:dyDescent="0.3">
      <c r="A41" s="123"/>
    </row>
    <row r="42" spans="1:6" ht="31.5" customHeight="1" x14ac:dyDescent="0.3">
      <c r="A42" s="133" t="s">
        <v>280</v>
      </c>
      <c r="B42" s="325" t="s">
        <v>310</v>
      </c>
      <c r="C42" s="325"/>
      <c r="D42" s="325"/>
      <c r="E42" s="325"/>
      <c r="F42" s="325"/>
    </row>
    <row r="43" spans="1:6" ht="30" customHeight="1" x14ac:dyDescent="0.3">
      <c r="A43" s="133" t="s">
        <v>282</v>
      </c>
      <c r="B43" s="334" t="s">
        <v>311</v>
      </c>
      <c r="C43" s="335"/>
      <c r="D43" s="335"/>
      <c r="E43" s="335"/>
      <c r="F43" s="336"/>
    </row>
    <row r="44" spans="1:6" x14ac:dyDescent="0.3">
      <c r="A44" s="134" t="s">
        <v>285</v>
      </c>
      <c r="B44" s="38" t="s">
        <v>14</v>
      </c>
      <c r="C44" s="38" t="s">
        <v>15</v>
      </c>
      <c r="D44" s="38" t="s">
        <v>16</v>
      </c>
      <c r="E44" s="38" t="s">
        <v>17</v>
      </c>
      <c r="F44" s="38" t="s">
        <v>18</v>
      </c>
    </row>
    <row r="45" spans="1:6" x14ac:dyDescent="0.3">
      <c r="A45" s="134" t="s">
        <v>19</v>
      </c>
      <c r="B45" s="256">
        <v>7500</v>
      </c>
      <c r="C45" s="256">
        <v>7500</v>
      </c>
      <c r="D45" s="256">
        <v>4000</v>
      </c>
      <c r="E45" s="256">
        <v>4500</v>
      </c>
      <c r="F45" s="256">
        <v>5000</v>
      </c>
    </row>
    <row r="46" spans="1:6" x14ac:dyDescent="0.3">
      <c r="A46" s="134" t="s">
        <v>20</v>
      </c>
      <c r="B46" s="256">
        <v>3650</v>
      </c>
      <c r="C46" s="256"/>
      <c r="D46" s="256"/>
      <c r="E46" s="256"/>
      <c r="F46" s="256"/>
    </row>
    <row r="47" spans="1:6" x14ac:dyDescent="0.3">
      <c r="A47" s="40"/>
    </row>
    <row r="48" spans="1:6" x14ac:dyDescent="0.3">
      <c r="A48" s="122" t="s">
        <v>307</v>
      </c>
    </row>
    <row r="49" spans="1:6" ht="35.25" customHeight="1" x14ac:dyDescent="0.3">
      <c r="A49" s="338" t="s">
        <v>584</v>
      </c>
      <c r="B49" s="338"/>
      <c r="C49" s="338"/>
      <c r="D49" s="338"/>
      <c r="E49" s="338"/>
      <c r="F49" s="338"/>
    </row>
    <row r="50" spans="1:6" x14ac:dyDescent="0.3">
      <c r="A50" s="40"/>
    </row>
    <row r="51" spans="1:6" x14ac:dyDescent="0.3">
      <c r="A51" s="40" t="s">
        <v>312</v>
      </c>
    </row>
    <row r="52" spans="1:6" x14ac:dyDescent="0.3">
      <c r="A52" s="20" t="s">
        <v>298</v>
      </c>
    </row>
    <row r="53" spans="1:6" x14ac:dyDescent="0.3">
      <c r="A53" s="123"/>
    </row>
    <row r="54" spans="1:6" x14ac:dyDescent="0.3">
      <c r="A54" s="39" t="s">
        <v>1</v>
      </c>
      <c r="B54" s="240" t="s">
        <v>592</v>
      </c>
      <c r="C54" s="241" t="s">
        <v>588</v>
      </c>
      <c r="D54" s="240">
        <v>2025</v>
      </c>
      <c r="E54" s="240">
        <v>2026</v>
      </c>
      <c r="F54" s="240">
        <v>2027</v>
      </c>
    </row>
    <row r="55" spans="1:6" x14ac:dyDescent="0.3">
      <c r="A55" s="131"/>
      <c r="B55" s="256">
        <f>rozpočet!L45</f>
        <v>7767.01</v>
      </c>
      <c r="C55" s="256">
        <f>rozpočet!M45</f>
        <v>17000</v>
      </c>
      <c r="D55" s="256">
        <f>rozpočet!N45</f>
        <v>3200</v>
      </c>
      <c r="E55" s="256">
        <f>rozpočet!O45</f>
        <v>15000</v>
      </c>
      <c r="F55" s="256">
        <f>rozpočet!P45</f>
        <v>15000</v>
      </c>
    </row>
    <row r="56" spans="1:6" x14ac:dyDescent="0.3">
      <c r="A56" s="123"/>
    </row>
    <row r="57" spans="1:6" ht="31.5" customHeight="1" x14ac:dyDescent="0.3">
      <c r="A57" s="133" t="s">
        <v>280</v>
      </c>
      <c r="B57" s="325" t="s">
        <v>313</v>
      </c>
      <c r="C57" s="325"/>
      <c r="D57" s="325"/>
      <c r="E57" s="325"/>
      <c r="F57" s="325"/>
    </row>
    <row r="58" spans="1:6" x14ac:dyDescent="0.3">
      <c r="A58" s="133" t="s">
        <v>282</v>
      </c>
      <c r="B58" s="325" t="s">
        <v>314</v>
      </c>
      <c r="C58" s="325"/>
      <c r="D58" s="325"/>
      <c r="E58" s="325"/>
      <c r="F58" s="325"/>
    </row>
    <row r="59" spans="1:6" x14ac:dyDescent="0.3">
      <c r="A59" s="134" t="s">
        <v>285</v>
      </c>
      <c r="B59" s="38" t="s">
        <v>14</v>
      </c>
      <c r="C59" s="38" t="s">
        <v>15</v>
      </c>
      <c r="D59" s="38" t="s">
        <v>16</v>
      </c>
      <c r="E59" s="38" t="s">
        <v>17</v>
      </c>
      <c r="F59" s="38" t="s">
        <v>18</v>
      </c>
    </row>
    <row r="60" spans="1:6" x14ac:dyDescent="0.3">
      <c r="A60" s="134" t="s">
        <v>19</v>
      </c>
      <c r="B60" s="130">
        <v>70</v>
      </c>
      <c r="C60" s="130">
        <v>70</v>
      </c>
      <c r="D60" s="130">
        <v>20</v>
      </c>
      <c r="E60" s="130">
        <v>40</v>
      </c>
      <c r="F60" s="130">
        <v>40</v>
      </c>
    </row>
    <row r="61" spans="1:6" x14ac:dyDescent="0.3">
      <c r="A61" s="134" t="s">
        <v>20</v>
      </c>
      <c r="B61" s="130">
        <v>24</v>
      </c>
      <c r="C61" s="130"/>
      <c r="D61" s="130"/>
      <c r="E61" s="130"/>
      <c r="F61" s="130"/>
    </row>
    <row r="62" spans="1:6" x14ac:dyDescent="0.3">
      <c r="A62" s="40"/>
    </row>
    <row r="63" spans="1:6" x14ac:dyDescent="0.3">
      <c r="A63" s="122" t="s">
        <v>307</v>
      </c>
    </row>
    <row r="64" spans="1:6" ht="45" customHeight="1" x14ac:dyDescent="0.3">
      <c r="A64" s="338" t="s">
        <v>315</v>
      </c>
      <c r="B64" s="338"/>
      <c r="C64" s="338"/>
      <c r="D64" s="338"/>
      <c r="E64" s="338"/>
      <c r="F64" s="338"/>
    </row>
    <row r="65" spans="1:6" x14ac:dyDescent="0.3">
      <c r="A65" s="40"/>
    </row>
    <row r="66" spans="1:6" x14ac:dyDescent="0.3">
      <c r="A66" s="40"/>
    </row>
    <row r="67" spans="1:6" x14ac:dyDescent="0.3">
      <c r="A67" s="40" t="s">
        <v>316</v>
      </c>
    </row>
    <row r="68" spans="1:6" x14ac:dyDescent="0.3">
      <c r="A68" s="20" t="s">
        <v>298</v>
      </c>
    </row>
    <row r="69" spans="1:6" x14ac:dyDescent="0.3">
      <c r="A69" s="123"/>
    </row>
    <row r="70" spans="1:6" x14ac:dyDescent="0.3">
      <c r="A70" s="39" t="s">
        <v>1</v>
      </c>
      <c r="B70" s="240" t="s">
        <v>592</v>
      </c>
      <c r="C70" s="241" t="s">
        <v>588</v>
      </c>
      <c r="D70" s="240">
        <v>2025</v>
      </c>
      <c r="E70" s="240">
        <v>2026</v>
      </c>
      <c r="F70" s="240">
        <v>2027</v>
      </c>
    </row>
    <row r="71" spans="1:6" x14ac:dyDescent="0.3">
      <c r="A71" s="131"/>
      <c r="B71" s="256">
        <f>rozpočet!L46</f>
        <v>1017763.23</v>
      </c>
      <c r="C71" s="256">
        <f>rozpočet!M46</f>
        <v>361726</v>
      </c>
      <c r="D71" s="256">
        <f>rozpočet!N46</f>
        <v>2543334</v>
      </c>
      <c r="E71" s="256">
        <f>rozpočet!O46</f>
        <v>157113</v>
      </c>
      <c r="F71" s="256">
        <f>rozpočet!P46</f>
        <v>217113</v>
      </c>
    </row>
    <row r="72" spans="1:6" x14ac:dyDescent="0.3">
      <c r="A72" s="40"/>
    </row>
    <row r="73" spans="1:6" x14ac:dyDescent="0.3">
      <c r="A73" s="40" t="s">
        <v>317</v>
      </c>
    </row>
    <row r="74" spans="1:6" x14ac:dyDescent="0.3">
      <c r="A74" s="20" t="s">
        <v>298</v>
      </c>
    </row>
    <row r="75" spans="1:6" x14ac:dyDescent="0.3">
      <c r="A75" s="123"/>
    </row>
    <row r="76" spans="1:6" x14ac:dyDescent="0.3">
      <c r="A76" s="39" t="s">
        <v>1</v>
      </c>
      <c r="B76" s="240" t="s">
        <v>592</v>
      </c>
      <c r="C76" s="241" t="s">
        <v>588</v>
      </c>
      <c r="D76" s="240">
        <v>2025</v>
      </c>
      <c r="E76" s="240">
        <v>2026</v>
      </c>
      <c r="F76" s="240">
        <v>2027</v>
      </c>
    </row>
    <row r="77" spans="1:6" x14ac:dyDescent="0.3">
      <c r="A77" s="131"/>
      <c r="B77" s="256">
        <f>rozpočet!L47</f>
        <v>340417.04</v>
      </c>
      <c r="C77" s="256">
        <f>rozpočet!M47</f>
        <v>13113</v>
      </c>
      <c r="D77" s="256">
        <f>rozpočet!N47</f>
        <v>593188</v>
      </c>
      <c r="E77" s="256">
        <f>rozpočet!O47</f>
        <v>98113</v>
      </c>
      <c r="F77" s="256">
        <f>rozpočet!P47</f>
        <v>158113</v>
      </c>
    </row>
    <row r="78" spans="1:6" x14ac:dyDescent="0.3">
      <c r="A78" s="123"/>
    </row>
    <row r="79" spans="1:6" x14ac:dyDescent="0.3">
      <c r="A79" s="133" t="s">
        <v>318</v>
      </c>
      <c r="B79" s="339" t="s">
        <v>319</v>
      </c>
      <c r="C79" s="339"/>
      <c r="D79" s="339"/>
      <c r="E79" s="339"/>
      <c r="F79" s="339"/>
    </row>
    <row r="80" spans="1:6" ht="23.25" customHeight="1" x14ac:dyDescent="0.3">
      <c r="A80" s="133" t="s">
        <v>280</v>
      </c>
      <c r="B80" s="325" t="s">
        <v>320</v>
      </c>
      <c r="C80" s="325"/>
      <c r="D80" s="325"/>
      <c r="E80" s="325"/>
      <c r="F80" s="325"/>
    </row>
    <row r="81" spans="1:6" ht="29.25" customHeight="1" x14ac:dyDescent="0.3">
      <c r="A81" s="337" t="s">
        <v>282</v>
      </c>
      <c r="B81" s="325" t="s">
        <v>328</v>
      </c>
      <c r="C81" s="325"/>
      <c r="D81" s="325"/>
      <c r="E81" s="325"/>
      <c r="F81" s="325"/>
    </row>
    <row r="82" spans="1:6" x14ac:dyDescent="0.3">
      <c r="A82" s="337"/>
      <c r="B82" s="325"/>
      <c r="C82" s="325"/>
      <c r="D82" s="325"/>
      <c r="E82" s="325"/>
      <c r="F82" s="325"/>
    </row>
    <row r="83" spans="1:6" x14ac:dyDescent="0.3">
      <c r="A83" s="134" t="s">
        <v>285</v>
      </c>
      <c r="B83" s="38" t="s">
        <v>14</v>
      </c>
      <c r="C83" s="38" t="s">
        <v>15</v>
      </c>
      <c r="D83" s="38" t="s">
        <v>16</v>
      </c>
      <c r="E83" s="38" t="s">
        <v>17</v>
      </c>
      <c r="F83" s="38" t="s">
        <v>18</v>
      </c>
    </row>
    <row r="84" spans="1:6" x14ac:dyDescent="0.3">
      <c r="A84" s="134" t="s">
        <v>19</v>
      </c>
      <c r="B84" s="256">
        <v>0</v>
      </c>
      <c r="C84" s="256">
        <v>0</v>
      </c>
      <c r="D84" s="256">
        <v>2500</v>
      </c>
      <c r="E84" s="256">
        <v>5000</v>
      </c>
      <c r="F84" s="256">
        <v>5000</v>
      </c>
    </row>
    <row r="85" spans="1:6" x14ac:dyDescent="0.3">
      <c r="A85" s="134" t="s">
        <v>20</v>
      </c>
      <c r="B85" s="256">
        <v>6750</v>
      </c>
      <c r="C85" s="256"/>
      <c r="D85" s="256"/>
      <c r="E85" s="256"/>
      <c r="F85" s="256"/>
    </row>
    <row r="86" spans="1:6" x14ac:dyDescent="0.3">
      <c r="A86" s="122" t="s">
        <v>307</v>
      </c>
    </row>
    <row r="87" spans="1:6" ht="36.75" customHeight="1" x14ac:dyDescent="0.3">
      <c r="A87" s="338" t="s">
        <v>321</v>
      </c>
      <c r="B87" s="338"/>
      <c r="C87" s="338"/>
      <c r="D87" s="338"/>
      <c r="E87" s="338"/>
      <c r="F87" s="338"/>
    </row>
    <row r="88" spans="1:6" x14ac:dyDescent="0.3">
      <c r="A88" s="40"/>
    </row>
    <row r="89" spans="1:6" x14ac:dyDescent="0.3">
      <c r="A89" s="40" t="s">
        <v>322</v>
      </c>
    </row>
    <row r="90" spans="1:6" x14ac:dyDescent="0.3">
      <c r="A90" s="20" t="s">
        <v>298</v>
      </c>
    </row>
    <row r="91" spans="1:6" x14ac:dyDescent="0.3">
      <c r="A91" s="123"/>
    </row>
    <row r="92" spans="1:6" x14ac:dyDescent="0.3">
      <c r="A92" s="39" t="s">
        <v>1</v>
      </c>
      <c r="B92" s="240" t="s">
        <v>592</v>
      </c>
      <c r="C92" s="241" t="s">
        <v>588</v>
      </c>
      <c r="D92" s="240">
        <v>2025</v>
      </c>
      <c r="E92" s="240">
        <v>2026</v>
      </c>
      <c r="F92" s="240">
        <v>2027</v>
      </c>
    </row>
    <row r="93" spans="1:6" x14ac:dyDescent="0.3">
      <c r="A93" s="131"/>
      <c r="B93" s="256">
        <f>rozpočet!L48</f>
        <v>677346.19</v>
      </c>
      <c r="C93" s="256">
        <f>rozpočet!M48</f>
        <v>348613</v>
      </c>
      <c r="D93" s="256">
        <f>rozpočet!N48</f>
        <v>1950146</v>
      </c>
      <c r="E93" s="256">
        <f>rozpočet!O48</f>
        <v>59000</v>
      </c>
      <c r="F93" s="256">
        <f>rozpočet!P48</f>
        <v>59000</v>
      </c>
    </row>
    <row r="94" spans="1:6" x14ac:dyDescent="0.3">
      <c r="A94" s="123"/>
    </row>
    <row r="95" spans="1:6" ht="31.5" customHeight="1" x14ac:dyDescent="0.3">
      <c r="A95" s="133" t="s">
        <v>280</v>
      </c>
      <c r="B95" s="325" t="s">
        <v>323</v>
      </c>
      <c r="C95" s="325"/>
      <c r="D95" s="325"/>
      <c r="E95" s="325"/>
      <c r="F95" s="325"/>
    </row>
    <row r="96" spans="1:6" ht="22.5" customHeight="1" x14ac:dyDescent="0.3">
      <c r="A96" s="337" t="s">
        <v>282</v>
      </c>
      <c r="B96" s="325" t="s">
        <v>329</v>
      </c>
      <c r="C96" s="325"/>
      <c r="D96" s="325"/>
      <c r="E96" s="325"/>
      <c r="F96" s="325"/>
    </row>
    <row r="97" spans="1:6" x14ac:dyDescent="0.3">
      <c r="A97" s="337"/>
      <c r="B97" s="325"/>
      <c r="C97" s="325"/>
      <c r="D97" s="325"/>
      <c r="E97" s="325"/>
      <c r="F97" s="325"/>
    </row>
    <row r="98" spans="1:6" x14ac:dyDescent="0.3">
      <c r="A98" s="134" t="s">
        <v>285</v>
      </c>
      <c r="B98" s="38" t="s">
        <v>14</v>
      </c>
      <c r="C98" s="38" t="s">
        <v>15</v>
      </c>
      <c r="D98" s="38" t="s">
        <v>16</v>
      </c>
      <c r="E98" s="38" t="s">
        <v>17</v>
      </c>
      <c r="F98" s="38" t="s">
        <v>18</v>
      </c>
    </row>
    <row r="99" spans="1:6" x14ac:dyDescent="0.3">
      <c r="A99" s="134" t="s">
        <v>19</v>
      </c>
      <c r="B99" s="130">
        <v>700</v>
      </c>
      <c r="C99" s="130">
        <v>700</v>
      </c>
      <c r="D99" s="130">
        <v>500</v>
      </c>
      <c r="E99" s="130">
        <v>500</v>
      </c>
      <c r="F99" s="130">
        <v>500</v>
      </c>
    </row>
    <row r="100" spans="1:6" x14ac:dyDescent="0.3">
      <c r="A100" s="134" t="s">
        <v>20</v>
      </c>
      <c r="B100" s="130">
        <v>972</v>
      </c>
      <c r="C100" s="130"/>
      <c r="D100" s="130"/>
      <c r="E100" s="130"/>
      <c r="F100" s="130"/>
    </row>
    <row r="101" spans="1:6" x14ac:dyDescent="0.3">
      <c r="A101" s="122" t="s">
        <v>307</v>
      </c>
    </row>
    <row r="102" spans="1:6" x14ac:dyDescent="0.3">
      <c r="A102" s="121" t="s">
        <v>324</v>
      </c>
    </row>
  </sheetData>
  <mergeCells count="19">
    <mergeCell ref="A8:F8"/>
    <mergeCell ref="A17:F17"/>
    <mergeCell ref="A64:F64"/>
    <mergeCell ref="A87:F87"/>
    <mergeCell ref="A34:F34"/>
    <mergeCell ref="A49:F49"/>
    <mergeCell ref="B57:F57"/>
    <mergeCell ref="B58:F58"/>
    <mergeCell ref="B79:F79"/>
    <mergeCell ref="B80:F80"/>
    <mergeCell ref="A81:A82"/>
    <mergeCell ref="B81:F82"/>
    <mergeCell ref="B26:F26"/>
    <mergeCell ref="B42:F42"/>
    <mergeCell ref="B27:F27"/>
    <mergeCell ref="B43:F43"/>
    <mergeCell ref="B95:F95"/>
    <mergeCell ref="A96:A97"/>
    <mergeCell ref="B96:F97"/>
  </mergeCells>
  <pageMargins left="0.70866141732283472"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16</vt:i4>
      </vt:variant>
      <vt:variant>
        <vt:lpstr>Pomenované rozsahy</vt:lpstr>
      </vt:variant>
      <vt:variant>
        <vt:i4>90</vt:i4>
      </vt:variant>
    </vt:vector>
  </HeadingPairs>
  <TitlesOfParts>
    <vt:vector size="106" baseType="lpstr">
      <vt:lpstr>rozpočet 2016</vt:lpstr>
      <vt:lpstr>rozpočet</vt:lpstr>
      <vt:lpstr>Program 1</vt:lpstr>
      <vt:lpstr>Program 2</vt:lpstr>
      <vt:lpstr>Program 3</vt:lpstr>
      <vt:lpstr>Program 4</vt:lpstr>
      <vt:lpstr>Program 5</vt:lpstr>
      <vt:lpstr>Program 6</vt:lpstr>
      <vt:lpstr>Program 7</vt:lpstr>
      <vt:lpstr>Program 8</vt:lpstr>
      <vt:lpstr>Program 9</vt:lpstr>
      <vt:lpstr>Program 10</vt:lpstr>
      <vt:lpstr>Program 11</vt:lpstr>
      <vt:lpstr>Program 12</vt:lpstr>
      <vt:lpstr>Program 13</vt:lpstr>
      <vt:lpstr>Program 14</vt:lpstr>
      <vt:lpstr>'Program 14'!_GoBack</vt:lpstr>
      <vt:lpstr>'Program 14'!_Toc248133381</vt:lpstr>
      <vt:lpstr>'Program 14'!_Toc248133382</vt:lpstr>
      <vt:lpstr>'Program 14'!_Toc248133383</vt:lpstr>
      <vt:lpstr>'Program 14'!_Toc248133386</vt:lpstr>
      <vt:lpstr>'Program 14'!_Toc248133387</vt:lpstr>
      <vt:lpstr>'Program 14'!_Toc248133389</vt:lpstr>
      <vt:lpstr>'Program 1'!_Toc437247883</vt:lpstr>
      <vt:lpstr>'Program 2'!_Toc437247884</vt:lpstr>
      <vt:lpstr>'Program 2'!_Toc437247885</vt:lpstr>
      <vt:lpstr>'Program 2'!_Toc437247886</vt:lpstr>
      <vt:lpstr>'Program 2'!_Toc437247888</vt:lpstr>
      <vt:lpstr>'Program 3'!_Toc437247889</vt:lpstr>
      <vt:lpstr>'Program 3'!_Toc437247890</vt:lpstr>
      <vt:lpstr>'Program 3'!_Toc437247891</vt:lpstr>
      <vt:lpstr>'Program 3'!_Toc437247892</vt:lpstr>
      <vt:lpstr>'Program 3'!_Toc437247893</vt:lpstr>
      <vt:lpstr>'Program 3'!_Toc437247894</vt:lpstr>
      <vt:lpstr>'Program 3'!_Toc437247895</vt:lpstr>
      <vt:lpstr>'Program 4'!_Toc437247896</vt:lpstr>
      <vt:lpstr>'Program 4'!_Toc437247897</vt:lpstr>
      <vt:lpstr>'Program 4'!_Toc437247898</vt:lpstr>
      <vt:lpstr>'Program 4'!_Toc437247899</vt:lpstr>
      <vt:lpstr>'Program 4'!_Toc437247900</vt:lpstr>
      <vt:lpstr>'Program 4'!_Toc437247901</vt:lpstr>
      <vt:lpstr>'Program 4'!_Toc437247902</vt:lpstr>
      <vt:lpstr>'Program 4'!_Toc437247903</vt:lpstr>
      <vt:lpstr>'Program 4'!_Toc437247904</vt:lpstr>
      <vt:lpstr>'Program 4'!_Toc437247905</vt:lpstr>
      <vt:lpstr>'Program 5'!_Toc437247906</vt:lpstr>
      <vt:lpstr>'Program 5'!_Toc437247907</vt:lpstr>
      <vt:lpstr>'Program 5'!_Toc437247908</vt:lpstr>
      <vt:lpstr>'Program 6'!_Toc437247909</vt:lpstr>
      <vt:lpstr>'Program 6'!_Toc437247910</vt:lpstr>
      <vt:lpstr>'Program 6'!_Toc437247911</vt:lpstr>
      <vt:lpstr>'Program 6'!_Toc437247912</vt:lpstr>
      <vt:lpstr>'Program 6'!_Toc437247913</vt:lpstr>
      <vt:lpstr>'Program 6'!_Toc437247914</vt:lpstr>
      <vt:lpstr>'Program 7'!_Toc437247915</vt:lpstr>
      <vt:lpstr>'Program 7'!_Toc437247916</vt:lpstr>
      <vt:lpstr>'Program 7'!_Toc437247917</vt:lpstr>
      <vt:lpstr>'Program 7'!_Toc437247918</vt:lpstr>
      <vt:lpstr>'Program 7'!_Toc437247919</vt:lpstr>
      <vt:lpstr>'Program 7'!_Toc437247920</vt:lpstr>
      <vt:lpstr>'Program 7'!_Toc437247921</vt:lpstr>
      <vt:lpstr>'Program 7'!_Toc437247922</vt:lpstr>
      <vt:lpstr>'Program 8'!_Toc437247923</vt:lpstr>
      <vt:lpstr>'Program 9'!_Toc437247925</vt:lpstr>
      <vt:lpstr>'Program 9'!_Toc437247926</vt:lpstr>
      <vt:lpstr>'Program 9'!_Toc437247927</vt:lpstr>
      <vt:lpstr>'Program 9'!_Toc437247928</vt:lpstr>
      <vt:lpstr>'Program 9'!_Toc437247929</vt:lpstr>
      <vt:lpstr>'Program 9'!_Toc437247930</vt:lpstr>
      <vt:lpstr>'Program 9'!_Toc437247931</vt:lpstr>
      <vt:lpstr>'Program 9'!_Toc437247932</vt:lpstr>
      <vt:lpstr>'Program 9'!_Toc437247933</vt:lpstr>
      <vt:lpstr>'Program 9'!_Toc437247934</vt:lpstr>
      <vt:lpstr>'Program 9'!_Toc437247935</vt:lpstr>
      <vt:lpstr>'Program 10'!_Toc437247936</vt:lpstr>
      <vt:lpstr>'Program 10'!_Toc437247937</vt:lpstr>
      <vt:lpstr>'Program 10'!_Toc437247938</vt:lpstr>
      <vt:lpstr>'Program 10'!_Toc437247939</vt:lpstr>
      <vt:lpstr>'Program 10'!_Toc437247940</vt:lpstr>
      <vt:lpstr>'Program 10'!_Toc437247941</vt:lpstr>
      <vt:lpstr>'Program 11'!_Toc437247942</vt:lpstr>
      <vt:lpstr>'Program 11'!_Toc437247943</vt:lpstr>
      <vt:lpstr>'Program 11'!_Toc437247944</vt:lpstr>
      <vt:lpstr>'Program 11'!_Toc437247945</vt:lpstr>
      <vt:lpstr>'Program 11'!_Toc437247946</vt:lpstr>
      <vt:lpstr>'Program 11'!_Toc437247947</vt:lpstr>
      <vt:lpstr>'Program 11'!_Toc437247948</vt:lpstr>
      <vt:lpstr>'Program 11'!_Toc437247949</vt:lpstr>
      <vt:lpstr>'Program 12'!_Toc437247950</vt:lpstr>
      <vt:lpstr>'Program 12'!_Toc437247951</vt:lpstr>
      <vt:lpstr>'Program 12'!_Toc437247952</vt:lpstr>
      <vt:lpstr>'Program 12'!_Toc437247953</vt:lpstr>
      <vt:lpstr>'Program 12'!_Toc437247954</vt:lpstr>
      <vt:lpstr>'Program 12'!_Toc437247955</vt:lpstr>
      <vt:lpstr>'Program 14'!_Toc437247956</vt:lpstr>
      <vt:lpstr>'Program 14'!_Toc437247957</vt:lpstr>
      <vt:lpstr>'Program 14'!_Toc437247958</vt:lpstr>
      <vt:lpstr>'Program 14'!_Toc437247959</vt:lpstr>
      <vt:lpstr>'Program 14'!_Toc437247960</vt:lpstr>
      <vt:lpstr>'Program 14'!_Toc437247961</vt:lpstr>
      <vt:lpstr>'Program 14'!_Toc437247962</vt:lpstr>
      <vt:lpstr>'Program 14'!_Toc437247963</vt:lpstr>
      <vt:lpstr>'Program 14'!_Toc437247964</vt:lpstr>
      <vt:lpstr>'Program 14'!_Toc437247968</vt:lpstr>
      <vt:lpstr>'Program 14'!_Toc437247969</vt:lpstr>
      <vt:lpstr>'Program 14'!_Toc437247973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kamenicky</dc:creator>
  <cp:lastModifiedBy>kamenicky</cp:lastModifiedBy>
  <cp:lastPrinted>2017-12-18T14:27:55Z</cp:lastPrinted>
  <dcterms:created xsi:type="dcterms:W3CDTF">2016-10-27T05:35:09Z</dcterms:created>
  <dcterms:modified xsi:type="dcterms:W3CDTF">2024-11-29T12:46:29Z</dcterms:modified>
</cp:coreProperties>
</file>