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firstSheet="2" activeTab="4"/>
  </bookViews>
  <sheets>
    <sheet name="BEŽNÉ PRÍJMY" sheetId="1" r:id="rId1"/>
    <sheet name="BEŽNÉ VÝDAVKY" sheetId="2" r:id="rId2"/>
    <sheet name="KAPITÁLOVÉ PRÍJMY" sheetId="3" r:id="rId3"/>
    <sheet name="KAPITÁLVÉ VÝDAVKY" sheetId="4" r:id="rId4"/>
    <sheet name="FINANČNÉ OPERÁCIE" sheetId="5" r:id="rId5"/>
    <sheet name="HOSP." sheetId="6" r:id="rId6"/>
  </sheets>
  <definedNames/>
  <calcPr fullCalcOnLoad="1"/>
</workbook>
</file>

<file path=xl/sharedStrings.xml><?xml version="1.0" encoding="utf-8"?>
<sst xmlns="http://schemas.openxmlformats.org/spreadsheetml/2006/main" count="436" uniqueCount="325">
  <si>
    <t>Časť 1.1.2. Výdavky bežného rozpočtu</t>
  </si>
  <si>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</si>
  <si>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</si>
  <si>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</si>
  <si>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</si>
  <si>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</si>
  <si>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</si>
  <si>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</si>
  <si>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</si>
  <si>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</si>
  <si>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</si>
  <si>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</si>
  <si>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</si>
  <si>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</si>
  <si>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</si>
  <si>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</si>
  <si>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</si>
  <si>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</si>
  <si>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</si>
  <si>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Veterinárna oblasť  / odchyt túlavých psov /</t>
  </si>
  <si>
    <t>Doprava</t>
  </si>
  <si>
    <t>Cestná doprava / transfér SAD /</t>
  </si>
  <si>
    <t>04.7</t>
  </si>
  <si>
    <t>Cestovný ruch</t>
  </si>
  <si>
    <t>Propagácia, reklama a inzercia</t>
  </si>
  <si>
    <t>UNESCO</t>
  </si>
  <si>
    <t>Cykloturistické chodníky-značenie</t>
  </si>
  <si>
    <t>Slovenské kráľovské mestá</t>
  </si>
  <si>
    <t>04.9</t>
  </si>
  <si>
    <t>Chránená dielňa</t>
  </si>
  <si>
    <t>05.1</t>
  </si>
  <si>
    <t>Nákladanie s odpadmi</t>
  </si>
  <si>
    <t>Tranfér na Technické služby</t>
  </si>
  <si>
    <t>05.4</t>
  </si>
  <si>
    <t>Životné prostredie /stavebný úrad/</t>
  </si>
  <si>
    <t>Stavebný úrad</t>
  </si>
  <si>
    <t xml:space="preserve">Životné prostredie </t>
  </si>
  <si>
    <t>06.1</t>
  </si>
  <si>
    <t>Štátny fond rozvoja bývania</t>
  </si>
  <si>
    <t>06.3</t>
  </si>
  <si>
    <t>Zásobovanie vodou</t>
  </si>
  <si>
    <t>Rozvoz vody na Lev. lúky</t>
  </si>
  <si>
    <t>08.1</t>
  </si>
  <si>
    <t>Transféry pre šport a telovýchovu</t>
  </si>
  <si>
    <t>Transfér pre SÚZ</t>
  </si>
  <si>
    <t>Účelová dotácia  - SÚZ</t>
  </si>
  <si>
    <t>Ostatné transfery pre šport a telovýchovu</t>
  </si>
  <si>
    <t>08.2</t>
  </si>
  <si>
    <t>Kultúrne služby</t>
  </si>
  <si>
    <t>Náklady na obradné siene / APO/</t>
  </si>
  <si>
    <t>Knihy</t>
  </si>
  <si>
    <t>Ostatné transféry na  kultúru</t>
  </si>
  <si>
    <t>08.4</t>
  </si>
  <si>
    <t>Náboženské a iné spoločenské služby</t>
  </si>
  <si>
    <t>Školstvo</t>
  </si>
  <si>
    <t>Školský úrad</t>
  </si>
  <si>
    <t>Náklady na školstvo-prenesený výkon</t>
  </si>
  <si>
    <t>Náklady na školstvo-originálny výkon</t>
  </si>
  <si>
    <t>Rezerva na školstvo</t>
  </si>
  <si>
    <t>Náklady na  stredisko služieb škole</t>
  </si>
  <si>
    <t>Zariadenia sociálnych služieb - staroba</t>
  </si>
  <si>
    <t>Náklady na jedáleň</t>
  </si>
  <si>
    <t>Náklady na Klub dôchodcov</t>
  </si>
  <si>
    <t>10.4.0.3</t>
  </si>
  <si>
    <t>10.7</t>
  </si>
  <si>
    <t>Komunitná soc. práca</t>
  </si>
  <si>
    <t>Prídavky na deti</t>
  </si>
  <si>
    <t>Vrátenie príjmov z minulých rokov</t>
  </si>
  <si>
    <t>Stravovanie HMNU</t>
  </si>
  <si>
    <t>Štipendia -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</si>
  <si>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</si>
  <si>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</si>
  <si>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</si>
  <si>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</si>
  <si>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</si>
  <si>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</si>
  <si>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</si>
  <si>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</si>
  <si>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</si>
  <si>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bežné transfery</t>
  </si>
  <si>
    <t>01.1.1.6</t>
  </si>
  <si>
    <t>Auditorská činnosť</t>
  </si>
  <si>
    <t>Poplatky banke</t>
  </si>
  <si>
    <t>01.3.3</t>
  </si>
  <si>
    <t>Rozpočet rok 2007</t>
  </si>
  <si>
    <t>09.6.0.7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</si>
  <si>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</si>
  <si>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</si>
  <si>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</si>
  <si>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</si>
  <si>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</si>
  <si>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10.2.0.2</t>
  </si>
  <si>
    <t>Ďalšie služby - opatrovateľská služba</t>
  </si>
  <si>
    <t>Detské jasle</t>
  </si>
  <si>
    <t>Rozpočet rok 2006</t>
  </si>
  <si>
    <t>Index rastu</t>
  </si>
  <si>
    <t>Časť 1.1. Bežný rozpočet</t>
  </si>
  <si>
    <t>Časť 1.1.1. Príjmy bežného rozpočtu</t>
  </si>
  <si>
    <t>u k a z o v a t e ľ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</si>
  <si>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</si>
  <si>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</si>
  <si>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</si>
  <si>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</si>
  <si>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</si>
  <si>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</si>
  <si>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</si>
  <si>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</si>
  <si>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Za predaj parkovacích kariet</t>
  </si>
  <si>
    <t>Za záber VP FO</t>
  </si>
  <si>
    <t>Za záber VP PO</t>
  </si>
  <si>
    <t>Za záber - denné trhy</t>
  </si>
  <si>
    <t>Príjem za TKO FO</t>
  </si>
  <si>
    <t>Príjem za TKO PO</t>
  </si>
  <si>
    <t>Drobný stavebný odpad-osoba bez TP</t>
  </si>
  <si>
    <t>Drobný stavebný odpad -VOK</t>
  </si>
  <si>
    <t xml:space="preserve"> </t>
  </si>
  <si>
    <t>Dividendy</t>
  </si>
  <si>
    <t>Odvod zo zisku Levočská teplár.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</si>
  <si>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</si>
  <si>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</si>
  <si>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</si>
  <si>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</si>
  <si>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</si>
  <si>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</si>
  <si>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</si>
  <si>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 xml:space="preserve">     pokuty a penále</t>
  </si>
  <si>
    <t>Poplatky a platby z nepr. a náh.pr.služ.</t>
  </si>
  <si>
    <t>Príjem za opatrovateľskú službu</t>
  </si>
  <si>
    <t>Príjem za ochranu objektu</t>
  </si>
  <si>
    <t>Príjem za spolupr. Allianz</t>
  </si>
  <si>
    <t>poplatky za zápisné, verejné súťaže</t>
  </si>
  <si>
    <t>Za stravné v Jedálni-šek</t>
  </si>
  <si>
    <t>Za stravné v Jedálni od firiem /odb. fa/</t>
  </si>
  <si>
    <t>Za stravné lístky v Jedálni-zamestnanci</t>
  </si>
  <si>
    <t>Za stravné lístky, soc. fond MsÚ</t>
  </si>
  <si>
    <t>Za stravné ostatné -zamestnanci</t>
  </si>
  <si>
    <t>Príjem zo soc.fondu - Jasle</t>
  </si>
  <si>
    <t>Príjem za stravu Detské Jasle</t>
  </si>
  <si>
    <t>Príjem za stravu DJ-krátkodob. starostl.</t>
  </si>
  <si>
    <t>Za prebytočný hnuteľný majetok</t>
  </si>
  <si>
    <t>Školné</t>
  </si>
  <si>
    <t>Ďalšie admin.a iné poplatky a platby</t>
  </si>
  <si>
    <t xml:space="preserve">     za znečistenie ovzdušia</t>
  </si>
  <si>
    <t>Úroky z domac.úverov, pôžič. a vkladov</t>
  </si>
  <si>
    <t>Úrok z pôžičiek-postúp.pohľ. NsP</t>
  </si>
  <si>
    <t>Uroky z účtov finančného hospodárenia</t>
  </si>
  <si>
    <t>Iné nedaňové príjmy</t>
  </si>
  <si>
    <t>Odvod z výťažku 3%</t>
  </si>
  <si>
    <t>0,5% - výťažok z lotérie</t>
  </si>
  <si>
    <t>Z odvodu - postúpené pohľ. TS</t>
  </si>
  <si>
    <t>Z dobropisov</t>
  </si>
  <si>
    <t>Vratky</t>
  </si>
  <si>
    <t>Vrátka DPH z grantu</t>
  </si>
  <si>
    <t>Projekt Tatry Spiš- CR</t>
  </si>
  <si>
    <t>Vratky-vyúčtovanie volieb do VÚC</t>
  </si>
  <si>
    <t>Vratky-MŠ L.Lúky-budov.šk.infraštruktúry</t>
  </si>
  <si>
    <t>Z refundácie vody Lev. Lúky</t>
  </si>
  <si>
    <t>Prefinanc. územ.pl.Hrivis dealing</t>
  </si>
  <si>
    <t>Z kurzových rozdielov</t>
  </si>
  <si>
    <t>Iné-vyrovnávka tvorby Soc.fondu</t>
  </si>
  <si>
    <t>náhrady trov</t>
  </si>
  <si>
    <t>Informačný s. - licencie</t>
  </si>
  <si>
    <t>Dar "Dni Majstra Pavla" U.S.Steel</t>
  </si>
  <si>
    <t>Dar "Dni Majstra Pavla"-VSE</t>
  </si>
  <si>
    <t>Dar "Dni Majstra Pavla"-VUB</t>
  </si>
  <si>
    <t>Dar "Dni Majstra Pavla"- ISTROBANKA</t>
  </si>
  <si>
    <t>Dotácia na vojnové hroby</t>
  </si>
  <si>
    <t>Ochrana živtného prostredia</t>
  </si>
  <si>
    <t>MK-kultúrne poukazy /SÚZ/</t>
  </si>
  <si>
    <t>Z Fondu národného majetku Slovenskej rep</t>
  </si>
  <si>
    <t>SOÚ-Olšavica</t>
  </si>
  <si>
    <t>Transfer MK - UNESCO</t>
  </si>
  <si>
    <t>Zahraničné granty</t>
  </si>
  <si>
    <t xml:space="preserve">Dni Majstra Pavla -CEF 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</si>
  <si>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</si>
  <si>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</si>
  <si>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</si>
  <si>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</si>
  <si>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</si>
  <si>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</si>
  <si>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</si>
  <si>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</si>
  <si>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</si>
  <si>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</si>
  <si>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</si>
  <si>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</si>
  <si>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</si>
  <si>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</si>
  <si>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</si>
  <si>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</si>
  <si>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</si>
  <si>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</si>
  <si>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</si>
  <si>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hnuteľného majetku</t>
  </si>
  <si>
    <t xml:space="preserve">     z pozemkov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</si>
  <si>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</si>
  <si>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</si>
  <si>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</si>
  <si>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</si>
  <si>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</si>
  <si>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</si>
  <si>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</si>
  <si>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Časť 1.2.2. Výdavky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</si>
  <si>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</si>
  <si>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</si>
  <si>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</si>
  <si>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</si>
  <si>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</si>
  <si>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</si>
  <si>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</si>
  <si>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</si>
  <si>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</si>
  <si>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</si>
  <si>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</si>
  <si>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</si>
  <si>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</si>
  <si>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</si>
  <si>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</si>
  <si>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</si>
  <si>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</si>
  <si>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</si>
  <si>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</si>
  <si>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Pípravná a projektová dokumentácia</t>
  </si>
  <si>
    <t xml:space="preserve">Realizácia stavieb a ich tech. zhodnotenia </t>
  </si>
  <si>
    <t>03.1.0</t>
  </si>
  <si>
    <t>Rozpočet školstva</t>
  </si>
  <si>
    <t>Za záber VP Marian. púť</t>
  </si>
  <si>
    <t>Informačná kancelária SÚZ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</si>
  <si>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</si>
  <si>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</si>
  <si>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</si>
  <si>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</si>
  <si>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</si>
  <si>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</si>
  <si>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</si>
  <si>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</si>
  <si>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</si>
  <si>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Prevod - fond tepelného hospodárstva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</si>
  <si>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</si>
  <si>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</si>
  <si>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</si>
  <si>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</si>
  <si>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</si>
  <si>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</si>
  <si>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</si>
  <si>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</si>
  <si>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</si>
  <si>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</si>
  <si>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</si>
  <si>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</si>
  <si>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</si>
  <si>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</si>
  <si>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na akt. op.trhu práce ÚPSVaR</t>
  </si>
  <si>
    <t>Transfer na akt.čin.-ŠR 20% z r.2005</t>
  </si>
  <si>
    <t>Transter na akt.čin.-ESF 80% z r.2005</t>
  </si>
  <si>
    <t>Ostatné</t>
  </si>
  <si>
    <t>Nákup pozemkov Ovocinárska ul.</t>
  </si>
  <si>
    <t>Nákup pozemkov športovcov ul.</t>
  </si>
  <si>
    <t>Nákup pozemkov MPV  SPF</t>
  </si>
  <si>
    <t xml:space="preserve">Nákup pozemkov tiristický chodník </t>
  </si>
  <si>
    <t>Splácanie bankových úverov dlhodobých</t>
  </si>
  <si>
    <t>Výročie MČ Závada - publikácia</t>
  </si>
  <si>
    <t>Chránená dielňa 1</t>
  </si>
  <si>
    <t>Chránená dielňa 2</t>
  </si>
  <si>
    <t>Chránená dielňa 3</t>
  </si>
  <si>
    <t>Transfer pre komunitné centrum</t>
  </si>
  <si>
    <t>Transfer ÚPSVaR-chranené pracov.-MP</t>
  </si>
  <si>
    <t>Voľby do NR SR v r.2006</t>
  </si>
  <si>
    <t>Prehliadka alter. divadla</t>
  </si>
  <si>
    <t>KÚ- Žiť bezpečne</t>
  </si>
  <si>
    <t>Dotácia recyklačný fond</t>
  </si>
  <si>
    <t>Transfer pre ostat. spol. služby</t>
  </si>
  <si>
    <t>Transfer pre Charitu</t>
  </si>
  <si>
    <t>Transfer pre Centrum prvého kontaktu</t>
  </si>
  <si>
    <t>Transfer pre členské ZMOS a ostatné</t>
  </si>
  <si>
    <t>Transfer pre Červený kríž</t>
  </si>
  <si>
    <t>Transfer pre kláštor pre minoritov</t>
  </si>
  <si>
    <t>Divadlo - SÚZ</t>
  </si>
  <si>
    <t>Knižnica - SÚZ</t>
  </si>
  <si>
    <t>Transfer pre SÚZ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</si>
  <si>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</si>
  <si>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</si>
  <si>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</si>
  <si>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</si>
  <si>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</si>
  <si>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</si>
  <si>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</si>
  <si>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</si>
  <si>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</si>
  <si>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</si>
  <si>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Odvod zisku Stavebná prevádzkareň s.r.o</t>
  </si>
  <si>
    <t xml:space="preserve">Odvod zisku Ski centre LD a.s. </t>
  </si>
  <si>
    <t>20 BD Lev. Lúky A1, B2</t>
  </si>
  <si>
    <t>Technická vybavenosť</t>
  </si>
  <si>
    <t>20 BD Lev. Lúky A2 ,B1</t>
  </si>
  <si>
    <t>NMP č. 54 atrium</t>
  </si>
  <si>
    <t>NMP č.58 - kino</t>
  </si>
  <si>
    <t>Poliklinika- kotolňa</t>
  </si>
  <si>
    <t>ZI Nemocnica</t>
  </si>
  <si>
    <t>Rezervný fond</t>
  </si>
  <si>
    <t xml:space="preserve">     ostatné príjmy</t>
  </si>
  <si>
    <t>01.6</t>
  </si>
  <si>
    <t>Voľby</t>
  </si>
  <si>
    <t xml:space="preserve">REKAPITULÁCIA  PRÍJMOV  A  VÝDAVKOV </t>
  </si>
  <si>
    <t>Transfer MŠ Predmestie</t>
  </si>
  <si>
    <t>Transfer REGOB</t>
  </si>
  <si>
    <t>Iné všeobecné služby-matrika</t>
  </si>
  <si>
    <t>zariadenie opatrovateľskej služby</t>
  </si>
  <si>
    <t>Tlač knižnej publikácie - Levoča</t>
  </si>
  <si>
    <t>Školská infraš. ZŠ Kluberta</t>
  </si>
  <si>
    <t>Prepojenie kom. ul. Pri Strelnici-Žel. riadok</t>
  </si>
  <si>
    <t>TS- kap. transfer</t>
  </si>
  <si>
    <t>Spoluúčasť - školská infaštruktúra</t>
  </si>
  <si>
    <t>Rekonštrukcia strechy - MŠ Francisciho</t>
  </si>
  <si>
    <t>PD- školská infraštruktúra</t>
  </si>
  <si>
    <t>Rekonštrukcia kom. Chodníka ul. Štúrova</t>
  </si>
  <si>
    <t>Inžinierske siete - Lev. Dolina</t>
  </si>
  <si>
    <t>Nákup pozemkov MPV -skládka odpadov</t>
  </si>
  <si>
    <t>Rekultivácia skládky - projekt</t>
  </si>
  <si>
    <t>Nákup pozemkov MPV - priem. Park</t>
  </si>
  <si>
    <t>Tranfer pre SÚZ</t>
  </si>
  <si>
    <t>Ihriská</t>
  </si>
  <si>
    <t>projektová dok.</t>
  </si>
  <si>
    <t xml:space="preserve">Rekonštrukcia - ŠJ pri ZŠ  G. Hiana </t>
  </si>
  <si>
    <t xml:space="preserve">rezerva 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</si>
</sst>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\ _S_k"/>
    <numFmt numFmtId="166" formatCode="0.0"/>
  </numFmts>
  <fonts count="20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sz val="8"/>
      <name val="Arial"/>
      <family val="0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b/>
      <sz val="8"/>
      <name val="Arial CE"/>
      <family val="2"/>
    </font>
    <font>
      <b/>
      <sz val="12"/>
      <name val="Arial"/>
      <family val="0"/>
    </font>
    <font>
      <sz val="11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hair"/>
      <bottom style="hair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hair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medium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0" fontId="3" fillId="0" borderId="6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49" fontId="3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7" xfId="0" applyFont="1" applyBorder="1" applyAlignment="1">
      <alignment/>
    </xf>
    <xf numFmtId="164" fontId="7" fillId="2" borderId="3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22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3" fontId="11" fillId="0" borderId="0" xfId="0" applyNumberFormat="1" applyFont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22" xfId="0" applyFont="1" applyBorder="1" applyAlignment="1">
      <alignment/>
    </xf>
    <xf numFmtId="0" fontId="13" fillId="0" borderId="0" xfId="0" applyFont="1" applyAlignment="1">
      <alignment/>
    </xf>
    <xf numFmtId="3" fontId="9" fillId="2" borderId="3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4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0" fillId="3" borderId="3" xfId="0" applyNumberFormat="1" applyFont="1" applyFill="1" applyBorder="1" applyAlignment="1">
      <alignment/>
    </xf>
    <xf numFmtId="3" fontId="7" fillId="2" borderId="27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16" fontId="1" fillId="0" borderId="0" xfId="0" applyNumberFormat="1" applyFont="1" applyAlignment="1">
      <alignment/>
    </xf>
    <xf numFmtId="49" fontId="1" fillId="0" borderId="27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7" fillId="2" borderId="4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49" fontId="7" fillId="2" borderId="28" xfId="0" applyNumberFormat="1" applyFont="1" applyFill="1" applyBorder="1" applyAlignment="1">
      <alignment/>
    </xf>
    <xf numFmtId="3" fontId="7" fillId="2" borderId="29" xfId="0" applyNumberFormat="1" applyFont="1" applyFill="1" applyBorder="1" applyAlignment="1">
      <alignment/>
    </xf>
    <xf numFmtId="49" fontId="1" fillId="0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14" fontId="7" fillId="2" borderId="28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49" fontId="1" fillId="0" borderId="31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49" fontId="7" fillId="2" borderId="32" xfId="0" applyNumberFormat="1" applyFont="1" applyFill="1" applyBorder="1" applyAlignment="1">
      <alignment/>
    </xf>
    <xf numFmtId="16" fontId="7" fillId="2" borderId="28" xfId="0" applyNumberFormat="1" applyFont="1" applyFill="1" applyBorder="1" applyAlignment="1">
      <alignment/>
    </xf>
    <xf numFmtId="0" fontId="9" fillId="2" borderId="33" xfId="0" applyFont="1" applyFill="1" applyBorder="1" applyAlignment="1">
      <alignment/>
    </xf>
    <xf numFmtId="0" fontId="7" fillId="2" borderId="34" xfId="0" applyFont="1" applyFill="1" applyBorder="1" applyAlignment="1">
      <alignment vertical="center" wrapText="1"/>
    </xf>
    <xf numFmtId="3" fontId="9" fillId="2" borderId="27" xfId="0" applyNumberFormat="1" applyFont="1" applyFill="1" applyBorder="1" applyAlignment="1">
      <alignment vertical="center" wrapText="1"/>
    </xf>
    <xf numFmtId="0" fontId="10" fillId="3" borderId="35" xfId="0" applyFont="1" applyFill="1" applyBorder="1" applyAlignment="1">
      <alignment/>
    </xf>
    <xf numFmtId="0" fontId="10" fillId="3" borderId="36" xfId="0" applyFont="1" applyFill="1" applyBorder="1" applyAlignment="1">
      <alignment/>
    </xf>
    <xf numFmtId="3" fontId="10" fillId="3" borderId="36" xfId="0" applyNumberFormat="1" applyFont="1" applyFill="1" applyBorder="1" applyAlignment="1">
      <alignment/>
    </xf>
    <xf numFmtId="3" fontId="10" fillId="3" borderId="37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 vertical="center" wrapText="1"/>
    </xf>
    <xf numFmtId="0" fontId="3" fillId="0" borderId="38" xfId="0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40" xfId="0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49" fontId="7" fillId="2" borderId="41" xfId="0" applyNumberFormat="1" applyFont="1" applyFill="1" applyBorder="1" applyAlignment="1">
      <alignment/>
    </xf>
    <xf numFmtId="3" fontId="7" fillId="2" borderId="42" xfId="0" applyNumberFormat="1" applyFont="1" applyFill="1" applyBorder="1" applyAlignment="1">
      <alignment/>
    </xf>
    <xf numFmtId="0" fontId="3" fillId="0" borderId="43" xfId="0" applyFont="1" applyBorder="1" applyAlignment="1">
      <alignment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7" fillId="2" borderId="32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8" xfId="0" applyFont="1" applyBorder="1" applyAlignment="1">
      <alignment/>
    </xf>
    <xf numFmtId="0" fontId="10" fillId="3" borderId="45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1" fillId="0" borderId="47" xfId="0" applyFont="1" applyBorder="1" applyAlignment="1">
      <alignment horizontal="center"/>
    </xf>
    <xf numFmtId="3" fontId="1" fillId="0" borderId="29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0" fontId="10" fillId="3" borderId="33" xfId="0" applyFont="1" applyFill="1" applyBorder="1" applyAlignment="1">
      <alignment horizontal="center"/>
    </xf>
    <xf numFmtId="3" fontId="10" fillId="3" borderId="29" xfId="0" applyNumberFormat="1" applyFont="1" applyFill="1" applyBorder="1" applyAlignment="1">
      <alignment/>
    </xf>
    <xf numFmtId="3" fontId="7" fillId="2" borderId="51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0" fontId="7" fillId="2" borderId="28" xfId="0" applyFont="1" applyFill="1" applyBorder="1" applyAlignment="1">
      <alignment/>
    </xf>
    <xf numFmtId="3" fontId="9" fillId="2" borderId="29" xfId="0" applyNumberFormat="1" applyFont="1" applyFill="1" applyBorder="1" applyAlignment="1">
      <alignment/>
    </xf>
    <xf numFmtId="3" fontId="1" fillId="0" borderId="50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0" fontId="10" fillId="3" borderId="55" xfId="0" applyFont="1" applyFill="1" applyBorder="1" applyAlignment="1">
      <alignment/>
    </xf>
    <xf numFmtId="0" fontId="10" fillId="3" borderId="56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164" fontId="7" fillId="2" borderId="29" xfId="0" applyNumberFormat="1" applyFont="1" applyFill="1" applyBorder="1" applyAlignment="1">
      <alignment/>
    </xf>
    <xf numFmtId="49" fontId="1" fillId="0" borderId="47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7" fillId="2" borderId="28" xfId="0" applyNumberFormat="1" applyFont="1" applyFill="1" applyBorder="1" applyAlignment="1">
      <alignment/>
    </xf>
    <xf numFmtId="49" fontId="7" fillId="2" borderId="58" xfId="0" applyNumberFormat="1" applyFont="1" applyFill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59" xfId="0" applyNumberFormat="1" applyFont="1" applyBorder="1" applyAlignment="1">
      <alignment/>
    </xf>
    <xf numFmtId="49" fontId="7" fillId="2" borderId="59" xfId="0" applyNumberFormat="1" applyFont="1" applyFill="1" applyBorder="1" applyAlignment="1">
      <alignment/>
    </xf>
    <xf numFmtId="49" fontId="7" fillId="0" borderId="30" xfId="0" applyNumberFormat="1" applyFont="1" applyFill="1" applyBorder="1" applyAlignment="1">
      <alignment/>
    </xf>
    <xf numFmtId="0" fontId="9" fillId="2" borderId="33" xfId="0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13" xfId="0" applyFont="1" applyBorder="1" applyAlignment="1">
      <alignment/>
    </xf>
    <xf numFmtId="0" fontId="1" fillId="3" borderId="36" xfId="0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0" fontId="0" fillId="0" borderId="57" xfId="0" applyBorder="1" applyAlignment="1">
      <alignment/>
    </xf>
    <xf numFmtId="49" fontId="1" fillId="0" borderId="3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61" xfId="0" applyBorder="1" applyAlignment="1">
      <alignment/>
    </xf>
    <xf numFmtId="0" fontId="0" fillId="0" borderId="47" xfId="0" applyBorder="1" applyAlignment="1">
      <alignment/>
    </xf>
    <xf numFmtId="0" fontId="0" fillId="0" borderId="30" xfId="0" applyBorder="1" applyAlignment="1">
      <alignment/>
    </xf>
    <xf numFmtId="0" fontId="0" fillId="0" borderId="62" xfId="0" applyBorder="1" applyAlignment="1">
      <alignment/>
    </xf>
    <xf numFmtId="49" fontId="7" fillId="2" borderId="63" xfId="0" applyNumberFormat="1" applyFont="1" applyFill="1" applyBorder="1" applyAlignment="1">
      <alignment vertical="center" wrapText="1"/>
    </xf>
    <xf numFmtId="3" fontId="7" fillId="2" borderId="64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/>
    </xf>
    <xf numFmtId="1" fontId="7" fillId="2" borderId="4" xfId="0" applyNumberFormat="1" applyFont="1" applyFill="1" applyBorder="1" applyAlignment="1">
      <alignment/>
    </xf>
    <xf numFmtId="4" fontId="7" fillId="2" borderId="65" xfId="0" applyNumberFormat="1" applyFont="1" applyFill="1" applyBorder="1" applyAlignment="1">
      <alignment vertical="center" wrapText="1"/>
    </xf>
    <xf numFmtId="4" fontId="3" fillId="0" borderId="50" xfId="0" applyNumberFormat="1" applyFont="1" applyFill="1" applyBorder="1" applyAlignment="1">
      <alignment/>
    </xf>
    <xf numFmtId="4" fontId="3" fillId="0" borderId="52" xfId="0" applyNumberFormat="1" applyFont="1" applyFill="1" applyBorder="1" applyAlignment="1">
      <alignment/>
    </xf>
    <xf numFmtId="4" fontId="3" fillId="0" borderId="49" xfId="0" applyNumberFormat="1" applyFont="1" applyFill="1" applyBorder="1" applyAlignment="1">
      <alignment/>
    </xf>
    <xf numFmtId="4" fontId="7" fillId="2" borderId="29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7" fillId="2" borderId="29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3" fillId="0" borderId="53" xfId="0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/>
    </xf>
    <xf numFmtId="4" fontId="3" fillId="0" borderId="48" xfId="0" applyNumberFormat="1" applyFont="1" applyFill="1" applyBorder="1" applyAlignment="1">
      <alignment/>
    </xf>
    <xf numFmtId="4" fontId="3" fillId="0" borderId="52" xfId="0" applyNumberFormat="1" applyFont="1" applyFill="1" applyBorder="1" applyAlignment="1">
      <alignment/>
    </xf>
    <xf numFmtId="4" fontId="3" fillId="0" borderId="49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4" fontId="3" fillId="0" borderId="57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3" fillId="0" borderId="66" xfId="0" applyNumberFormat="1" applyFont="1" applyFill="1" applyBorder="1" applyAlignment="1">
      <alignment/>
    </xf>
    <xf numFmtId="4" fontId="7" fillId="2" borderId="67" xfId="0" applyNumberFormat="1" applyFont="1" applyFill="1" applyBorder="1" applyAlignment="1">
      <alignment/>
    </xf>
    <xf numFmtId="4" fontId="7" fillId="2" borderId="68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3" fillId="0" borderId="48" xfId="0" applyNumberFormat="1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0" fontId="9" fillId="2" borderId="33" xfId="0" applyFont="1" applyFill="1" applyBorder="1" applyAlignment="1">
      <alignment horizontal="center"/>
    </xf>
    <xf numFmtId="4" fontId="9" fillId="2" borderId="51" xfId="0" applyNumberFormat="1" applyFont="1" applyFill="1" applyBorder="1" applyAlignment="1">
      <alignment vertical="center" wrapText="1"/>
    </xf>
    <xf numFmtId="4" fontId="9" fillId="0" borderId="51" xfId="0" applyNumberFormat="1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4" fontId="8" fillId="0" borderId="50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vertical="center" wrapText="1"/>
    </xf>
    <xf numFmtId="4" fontId="8" fillId="0" borderId="52" xfId="0" applyNumberFormat="1" applyFont="1" applyFill="1" applyBorder="1" applyAlignment="1">
      <alignment vertical="center" wrapText="1"/>
    </xf>
    <xf numFmtId="4" fontId="10" fillId="3" borderId="37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7" fillId="2" borderId="2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0" fillId="3" borderId="27" xfId="0" applyNumberFormat="1" applyFont="1" applyFill="1" applyBorder="1" applyAlignment="1">
      <alignment/>
    </xf>
    <xf numFmtId="3" fontId="7" fillId="2" borderId="27" xfId="0" applyNumberFormat="1" applyFont="1" applyFill="1" applyBorder="1" applyAlignment="1">
      <alignment/>
    </xf>
    <xf numFmtId="3" fontId="1" fillId="0" borderId="27" xfId="0" applyNumberFormat="1" applyFont="1" applyBorder="1" applyAlignment="1">
      <alignment/>
    </xf>
    <xf numFmtId="3" fontId="7" fillId="2" borderId="4" xfId="0" applyNumberFormat="1" applyFont="1" applyFill="1" applyBorder="1" applyAlignment="1">
      <alignment/>
    </xf>
    <xf numFmtId="3" fontId="10" fillId="3" borderId="4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4" fillId="0" borderId="7" xfId="0" applyNumberFormat="1" applyFont="1" applyFill="1" applyBorder="1" applyAlignment="1">
      <alignment/>
    </xf>
    <xf numFmtId="3" fontId="15" fillId="0" borderId="3" xfId="0" applyNumberFormat="1" applyFont="1" applyFill="1" applyBorder="1" applyAlignment="1">
      <alignment/>
    </xf>
    <xf numFmtId="3" fontId="16" fillId="0" borderId="3" xfId="0" applyNumberFormat="1" applyFont="1" applyFill="1" applyBorder="1" applyAlignment="1">
      <alignment/>
    </xf>
    <xf numFmtId="4" fontId="3" fillId="0" borderId="68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4" fillId="0" borderId="47" xfId="0" applyFont="1" applyBorder="1" applyAlignment="1">
      <alignment/>
    </xf>
    <xf numFmtId="3" fontId="2" fillId="0" borderId="51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4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3" fontId="10" fillId="3" borderId="4" xfId="0" applyNumberFormat="1" applyFont="1" applyFill="1" applyBorder="1" applyAlignment="1">
      <alignment horizontal="center"/>
    </xf>
    <xf numFmtId="1" fontId="7" fillId="2" borderId="68" xfId="0" applyNumberFormat="1" applyFont="1" applyFill="1" applyBorder="1" applyAlignment="1">
      <alignment/>
    </xf>
    <xf numFmtId="3" fontId="7" fillId="2" borderId="68" xfId="0" applyNumberFormat="1" applyFont="1" applyFill="1" applyBorder="1" applyAlignment="1">
      <alignment/>
    </xf>
    <xf numFmtId="3" fontId="7" fillId="2" borderId="29" xfId="0" applyNumberFormat="1" applyFont="1" applyFill="1" applyBorder="1" applyAlignment="1">
      <alignment/>
    </xf>
    <xf numFmtId="49" fontId="1" fillId="0" borderId="62" xfId="0" applyNumberFormat="1" applyFont="1" applyBorder="1" applyAlignment="1">
      <alignment/>
    </xf>
    <xf numFmtId="49" fontId="1" fillId="0" borderId="69" xfId="0" applyNumberFormat="1" applyFont="1" applyBorder="1" applyAlignment="1">
      <alignment/>
    </xf>
    <xf numFmtId="0" fontId="3" fillId="0" borderId="40" xfId="0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3" fontId="1" fillId="3" borderId="36" xfId="0" applyNumberFormat="1" applyFont="1" applyFill="1" applyBorder="1" applyAlignment="1">
      <alignment/>
    </xf>
    <xf numFmtId="0" fontId="13" fillId="0" borderId="70" xfId="0" applyFont="1" applyBorder="1" applyAlignment="1">
      <alignment/>
    </xf>
    <xf numFmtId="3" fontId="13" fillId="0" borderId="71" xfId="0" applyNumberFormat="1" applyFont="1" applyBorder="1" applyAlignment="1">
      <alignment/>
    </xf>
    <xf numFmtId="3" fontId="13" fillId="0" borderId="72" xfId="0" applyNumberFormat="1" applyFont="1" applyBorder="1" applyAlignment="1">
      <alignment/>
    </xf>
    <xf numFmtId="0" fontId="0" fillId="0" borderId="73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50" xfId="0" applyNumberFormat="1" applyBorder="1" applyAlignment="1">
      <alignment/>
    </xf>
    <xf numFmtId="0" fontId="0" fillId="0" borderId="74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3" fillId="0" borderId="69" xfId="0" applyFont="1" applyFill="1" applyBorder="1" applyAlignment="1">
      <alignment horizontal="center"/>
    </xf>
    <xf numFmtId="0" fontId="3" fillId="0" borderId="69" xfId="0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4" fontId="3" fillId="0" borderId="75" xfId="0" applyNumberFormat="1" applyFont="1" applyFill="1" applyBorder="1" applyAlignment="1">
      <alignment/>
    </xf>
    <xf numFmtId="0" fontId="10" fillId="3" borderId="28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3" fontId="7" fillId="2" borderId="54" xfId="0" applyNumberFormat="1" applyFont="1" applyFill="1" applyBorder="1" applyAlignment="1">
      <alignment/>
    </xf>
    <xf numFmtId="0" fontId="3" fillId="0" borderId="33" xfId="0" applyFont="1" applyBorder="1" applyAlignment="1">
      <alignment horizontal="center"/>
    </xf>
    <xf numFmtId="3" fontId="3" fillId="0" borderId="76" xfId="0" applyNumberFormat="1" applyFont="1" applyBorder="1" applyAlignment="1">
      <alignment/>
    </xf>
    <xf numFmtId="0" fontId="7" fillId="2" borderId="59" xfId="0" applyFont="1" applyFill="1" applyBorder="1" applyAlignment="1">
      <alignment horizontal="center"/>
    </xf>
    <xf numFmtId="3" fontId="1" fillId="0" borderId="68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0" fontId="7" fillId="2" borderId="28" xfId="0" applyFont="1" applyFill="1" applyBorder="1" applyAlignment="1">
      <alignment horizontal="center"/>
    </xf>
    <xf numFmtId="3" fontId="1" fillId="0" borderId="54" xfId="0" applyNumberFormat="1" applyFont="1" applyBorder="1" applyAlignment="1">
      <alignment/>
    </xf>
    <xf numFmtId="3" fontId="10" fillId="3" borderId="51" xfId="0" applyNumberFormat="1" applyFont="1" applyFill="1" applyBorder="1" applyAlignment="1">
      <alignment/>
    </xf>
    <xf numFmtId="0" fontId="7" fillId="2" borderId="32" xfId="0" applyFont="1" applyFill="1" applyBorder="1" applyAlignment="1">
      <alignment horizontal="center"/>
    </xf>
    <xf numFmtId="3" fontId="7" fillId="2" borderId="51" xfId="0" applyNumberFormat="1" applyFont="1" applyFill="1" applyBorder="1" applyAlignment="1">
      <alignment/>
    </xf>
    <xf numFmtId="3" fontId="1" fillId="0" borderId="51" xfId="0" applyNumberFormat="1" applyFont="1" applyBorder="1" applyAlignment="1">
      <alignment/>
    </xf>
    <xf numFmtId="3" fontId="3" fillId="0" borderId="49" xfId="0" applyNumberFormat="1" applyFont="1" applyFill="1" applyBorder="1" applyAlignment="1">
      <alignment/>
    </xf>
    <xf numFmtId="0" fontId="3" fillId="0" borderId="71" xfId="0" applyFont="1" applyBorder="1" applyAlignment="1">
      <alignment/>
    </xf>
    <xf numFmtId="0" fontId="3" fillId="0" borderId="77" xfId="0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0" fontId="10" fillId="3" borderId="32" xfId="0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/>
    </xf>
    <xf numFmtId="3" fontId="10" fillId="3" borderId="68" xfId="0" applyNumberFormat="1" applyFont="1" applyFill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7" fillId="2" borderId="68" xfId="0" applyNumberFormat="1" applyFont="1" applyFill="1" applyBorder="1" applyAlignment="1">
      <alignment/>
    </xf>
    <xf numFmtId="3" fontId="10" fillId="3" borderId="68" xfId="0" applyNumberFormat="1" applyFont="1" applyFill="1" applyBorder="1" applyAlignment="1">
      <alignment/>
    </xf>
    <xf numFmtId="3" fontId="1" fillId="0" borderId="54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3" fontId="10" fillId="3" borderId="71" xfId="0" applyNumberFormat="1" applyFont="1" applyFill="1" applyBorder="1" applyAlignment="1">
      <alignment/>
    </xf>
    <xf numFmtId="3" fontId="10" fillId="3" borderId="72" xfId="0" applyNumberFormat="1" applyFont="1" applyFill="1" applyBorder="1" applyAlignment="1">
      <alignment/>
    </xf>
    <xf numFmtId="0" fontId="0" fillId="0" borderId="78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14" fillId="0" borderId="50" xfId="0" applyNumberFormat="1" applyFont="1" applyFill="1" applyBorder="1" applyAlignment="1">
      <alignment/>
    </xf>
    <xf numFmtId="3" fontId="10" fillId="3" borderId="68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/>
    </xf>
    <xf numFmtId="4" fontId="3" fillId="0" borderId="68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" borderId="64" xfId="0" applyFont="1" applyFill="1" applyBorder="1" applyAlignment="1">
      <alignment horizontal="center" vertical="center" wrapText="1"/>
    </xf>
    <xf numFmtId="0" fontId="1" fillId="3" borderId="69" xfId="0" applyFont="1" applyFill="1" applyBorder="1" applyAlignment="1">
      <alignment horizontal="center" vertical="center" wrapText="1"/>
    </xf>
    <xf numFmtId="3" fontId="1" fillId="3" borderId="65" xfId="0" applyNumberFormat="1" applyFont="1" applyFill="1" applyBorder="1" applyAlignment="1">
      <alignment horizontal="center" vertical="center" wrapText="1"/>
    </xf>
    <xf numFmtId="3" fontId="1" fillId="3" borderId="75" xfId="0" applyNumberFormat="1" applyFont="1" applyFill="1" applyBorder="1" applyAlignment="1">
      <alignment horizontal="center" vertical="center" wrapText="1"/>
    </xf>
    <xf numFmtId="3" fontId="1" fillId="3" borderId="64" xfId="0" applyNumberFormat="1" applyFont="1" applyFill="1" applyBorder="1" applyAlignment="1">
      <alignment horizontal="center" vertical="center" wrapText="1"/>
    </xf>
    <xf numFmtId="3" fontId="1" fillId="3" borderId="69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left"/>
    </xf>
    <xf numFmtId="0" fontId="10" fillId="3" borderId="79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79" xfId="0" applyFont="1" applyFill="1" applyBorder="1" applyAlignment="1">
      <alignment horizontal="left"/>
    </xf>
    <xf numFmtId="0" fontId="12" fillId="3" borderId="64" xfId="0" applyFont="1" applyFill="1" applyBorder="1" applyAlignment="1">
      <alignment horizontal="center"/>
    </xf>
    <xf numFmtId="0" fontId="12" fillId="3" borderId="69" xfId="0" applyFont="1" applyFill="1" applyBorder="1" applyAlignment="1">
      <alignment horizontal="center"/>
    </xf>
    <xf numFmtId="0" fontId="1" fillId="3" borderId="80" xfId="0" applyFont="1" applyFill="1" applyBorder="1" applyAlignment="1">
      <alignment horizontal="center"/>
    </xf>
    <xf numFmtId="0" fontId="1" fillId="3" borderId="81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2" fillId="3" borderId="63" xfId="0" applyFont="1" applyFill="1" applyBorder="1" applyAlignment="1">
      <alignment horizontal="center"/>
    </xf>
    <xf numFmtId="0" fontId="12" fillId="3" borderId="62" xfId="0" applyFont="1" applyFill="1" applyBorder="1" applyAlignment="1">
      <alignment horizontal="center"/>
    </xf>
    <xf numFmtId="0" fontId="7" fillId="2" borderId="82" xfId="0" applyFont="1" applyFill="1" applyBorder="1" applyAlignment="1">
      <alignment horizontal="left"/>
    </xf>
    <xf numFmtId="0" fontId="7" fillId="2" borderId="83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79" xfId="0" applyFont="1" applyFill="1" applyBorder="1" applyAlignment="1">
      <alignment horizontal="left"/>
    </xf>
    <xf numFmtId="0" fontId="12" fillId="3" borderId="63" xfId="0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3" borderId="64" xfId="0" applyFont="1" applyFill="1" applyBorder="1" applyAlignment="1">
      <alignment horizontal="center" vertical="center" wrapText="1"/>
    </xf>
    <xf numFmtId="0" fontId="12" fillId="3" borderId="69" xfId="0" applyFont="1" applyFill="1" applyBorder="1" applyAlignment="1">
      <alignment horizontal="center" vertical="center" wrapText="1"/>
    </xf>
    <xf numFmtId="0" fontId="10" fillId="3" borderId="82" xfId="0" applyFont="1" applyFill="1" applyBorder="1" applyAlignment="1">
      <alignment horizontal="left"/>
    </xf>
    <xf numFmtId="0" fontId="10" fillId="3" borderId="83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3" borderId="79" xfId="0" applyFont="1" applyFill="1" applyBorder="1" applyAlignment="1">
      <alignment horizontal="left"/>
    </xf>
    <xf numFmtId="0" fontId="10" fillId="3" borderId="84" xfId="0" applyFont="1" applyFill="1" applyBorder="1" applyAlignment="1">
      <alignment horizontal="left"/>
    </xf>
    <xf numFmtId="0" fontId="10" fillId="3" borderId="77" xfId="0" applyFont="1" applyFill="1" applyBorder="1" applyAlignment="1">
      <alignment horizontal="left"/>
    </xf>
    <xf numFmtId="0" fontId="10" fillId="3" borderId="85" xfId="0" applyFont="1" applyFill="1" applyBorder="1" applyAlignment="1">
      <alignment horizontal="left"/>
    </xf>
    <xf numFmtId="49" fontId="1" fillId="0" borderId="4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49" fontId="6" fillId="3" borderId="30" xfId="0" applyNumberFormat="1" applyFont="1" applyFill="1" applyBorder="1" applyAlignment="1">
      <alignment horizontal="center" vertical="center" wrapText="1"/>
    </xf>
    <xf numFmtId="49" fontId="6" fillId="3" borderId="62" xfId="0" applyNumberFormat="1" applyFont="1" applyFill="1" applyBorder="1" applyAlignment="1">
      <alignment horizontal="center" vertical="center" wrapText="1"/>
    </xf>
    <xf numFmtId="16" fontId="7" fillId="0" borderId="47" xfId="0" applyNumberFormat="1" applyFont="1" applyFill="1" applyBorder="1" applyAlignment="1">
      <alignment horizontal="center"/>
    </xf>
    <xf numFmtId="16" fontId="7" fillId="0" borderId="30" xfId="0" applyNumberFormat="1" applyFont="1" applyFill="1" applyBorder="1" applyAlignment="1">
      <alignment horizontal="center"/>
    </xf>
    <xf numFmtId="16" fontId="7" fillId="0" borderId="3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1" fillId="3" borderId="65" xfId="0" applyNumberFormat="1" applyFont="1" applyFill="1" applyBorder="1" applyAlignment="1">
      <alignment horizontal="center" vertical="center" wrapText="1"/>
    </xf>
    <xf numFmtId="4" fontId="1" fillId="3" borderId="75" xfId="0" applyNumberFormat="1" applyFont="1" applyFill="1" applyBorder="1" applyAlignment="1">
      <alignment horizontal="center" vertical="center" wrapText="1"/>
    </xf>
    <xf numFmtId="16" fontId="1" fillId="3" borderId="2" xfId="0" applyNumberFormat="1" applyFont="1" applyFill="1" applyBorder="1" applyAlignment="1">
      <alignment horizontal="center" vertical="center" wrapText="1"/>
    </xf>
    <xf numFmtId="16" fontId="1" fillId="3" borderId="69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6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/>
    </xf>
    <xf numFmtId="0" fontId="1" fillId="0" borderId="79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79" xfId="0" applyFont="1" applyFill="1" applyBorder="1" applyAlignment="1">
      <alignment horizontal="left"/>
    </xf>
    <xf numFmtId="49" fontId="7" fillId="2" borderId="86" xfId="0" applyNumberFormat="1" applyFont="1" applyFill="1" applyBorder="1" applyAlignment="1">
      <alignment horizontal="left"/>
    </xf>
    <xf numFmtId="49" fontId="7" fillId="2" borderId="87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49" fontId="1" fillId="0" borderId="79" xfId="0" applyNumberFormat="1" applyFont="1" applyFill="1" applyBorder="1" applyAlignment="1">
      <alignment horizontal="left"/>
    </xf>
    <xf numFmtId="49" fontId="6" fillId="3" borderId="63" xfId="0" applyNumberFormat="1" applyFont="1" applyFill="1" applyBorder="1" applyAlignment="1">
      <alignment horizontal="center" vertical="center" wrapText="1"/>
    </xf>
    <xf numFmtId="16" fontId="1" fillId="3" borderId="64" xfId="0" applyNumberFormat="1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16" fontId="1" fillId="0" borderId="88" xfId="0" applyNumberFormat="1" applyFont="1" applyFill="1" applyBorder="1" applyAlignment="1">
      <alignment horizontal="left"/>
    </xf>
    <xf numFmtId="0" fontId="3" fillId="0" borderId="4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0" fontId="7" fillId="2" borderId="86" xfId="0" applyFont="1" applyFill="1" applyBorder="1" applyAlignment="1">
      <alignment horizontal="left" vertical="center" wrapText="1"/>
    </xf>
    <xf numFmtId="0" fontId="7" fillId="2" borderId="87" xfId="0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left"/>
    </xf>
    <xf numFmtId="49" fontId="7" fillId="2" borderId="79" xfId="0" applyNumberFormat="1" applyFont="1" applyFill="1" applyBorder="1" applyAlignment="1">
      <alignment horizontal="left"/>
    </xf>
    <xf numFmtId="0" fontId="1" fillId="3" borderId="65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3" borderId="89" xfId="0" applyFont="1" applyFill="1" applyBorder="1" applyAlignment="1">
      <alignment horizontal="left"/>
    </xf>
    <xf numFmtId="0" fontId="10" fillId="3" borderId="90" xfId="0" applyFont="1" applyFill="1" applyBorder="1" applyAlignment="1">
      <alignment horizontal="left"/>
    </xf>
    <xf numFmtId="0" fontId="10" fillId="3" borderId="91" xfId="0" applyFont="1" applyFill="1" applyBorder="1" applyAlignment="1">
      <alignment horizontal="left"/>
    </xf>
    <xf numFmtId="0" fontId="1" fillId="3" borderId="89" xfId="0" applyFont="1" applyFill="1" applyBorder="1" applyAlignment="1">
      <alignment horizontal="left"/>
    </xf>
    <xf numFmtId="0" fontId="1" fillId="3" borderId="90" xfId="0" applyFont="1" applyFill="1" applyBorder="1" applyAlignment="1">
      <alignment horizontal="left"/>
    </xf>
    <xf numFmtId="0" fontId="1" fillId="3" borderId="91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79" xfId="0" applyFont="1" applyBorder="1" applyAlignment="1">
      <alignment horizontal="left"/>
    </xf>
    <xf numFmtId="0" fontId="1" fillId="3" borderId="68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82" xfId="0" applyFont="1" applyBorder="1" applyAlignment="1">
      <alignment horizontal="left"/>
    </xf>
    <xf numFmtId="0" fontId="1" fillId="0" borderId="83" xfId="0" applyFont="1" applyBorder="1" applyAlignment="1">
      <alignment horizontal="left"/>
    </xf>
    <xf numFmtId="0" fontId="1" fillId="3" borderId="63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88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K150"/>
  <sheetViews>
    <sheetView showGridLines="0" workbookViewId="0" topLeftCell="A109">
      <selection activeCell="F120" sqref="F120"/>
    </sheetView>
  </sheetViews>
  <sheetFormatPr defaultColWidth="9.140625" defaultRowHeight="12.75"/>
  <cols>
    <col min="1" max="1" width="1.421875" style="0" customWidth="1"/>
    <col min="2" max="2" width="8.140625" style="166" customWidth="1"/>
    <col min="3" max="3" width="8.140625" style="0" customWidth="1"/>
    <col min="4" max="4" width="46.00390625" style="0" customWidth="1"/>
    <col min="5" max="6" width="12.8515625" style="61" customWidth="1"/>
    <col min="7" max="7" width="11.7109375" style="0" customWidth="1"/>
    <col min="8" max="8" width="37.140625" style="0" customWidth="1"/>
  </cols>
  <sheetData>
    <row r="1" spans="2:5" ht="12.75">
      <c r="B1" s="58" t="s">
        <v>96</v>
      </c>
      <c r="C1" s="58"/>
      <c r="D1" s="59"/>
      <c r="E1" s="300"/>
    </row>
    <row r="2" spans="2:5" ht="13.5" thickBot="1">
      <c r="B2" s="58" t="s">
        <v>97</v>
      </c>
      <c r="C2" s="58"/>
      <c r="D2" s="59"/>
      <c r="E2" s="300"/>
    </row>
    <row r="3" spans="2:6" ht="13.5" thickTop="1">
      <c r="B3" s="417" t="s">
        <v>175</v>
      </c>
      <c r="C3" s="423" t="s">
        <v>76</v>
      </c>
      <c r="D3" s="391" t="s">
        <v>190</v>
      </c>
      <c r="E3" s="395" t="s">
        <v>94</v>
      </c>
      <c r="F3" s="393" t="s">
        <v>84</v>
      </c>
    </row>
    <row r="4" spans="2:6" ht="13.5" thickBot="1">
      <c r="B4" s="418"/>
      <c r="C4" s="424"/>
      <c r="D4" s="392"/>
      <c r="E4" s="396"/>
      <c r="F4" s="394"/>
    </row>
    <row r="5" spans="2:6" s="87" customFormat="1" ht="17.25" thickBot="1" thickTop="1">
      <c r="B5" s="369">
        <v>100</v>
      </c>
      <c r="C5" s="425" t="s">
        <v>99</v>
      </c>
      <c r="D5" s="426"/>
      <c r="E5" s="370">
        <f>E6+E8+E13</f>
        <v>117161</v>
      </c>
      <c r="F5" s="371">
        <f>F6+F8+F13</f>
        <v>135085</v>
      </c>
    </row>
    <row r="6" spans="2:6" s="86" customFormat="1" ht="15.75" thickBot="1">
      <c r="B6" s="350">
        <v>110</v>
      </c>
      <c r="C6" s="399" t="s">
        <v>100</v>
      </c>
      <c r="D6" s="400"/>
      <c r="E6" s="301">
        <f>E7</f>
        <v>97297</v>
      </c>
      <c r="F6" s="351">
        <f>F7</f>
        <v>115483</v>
      </c>
    </row>
    <row r="7" spans="2:6" s="76" customFormat="1" ht="13.5" thickBot="1">
      <c r="B7" s="352"/>
      <c r="C7" s="75"/>
      <c r="D7" s="98" t="s">
        <v>176</v>
      </c>
      <c r="E7" s="302">
        <v>97297</v>
      </c>
      <c r="F7" s="353">
        <f>111058+4000+425</f>
        <v>115483</v>
      </c>
    </row>
    <row r="8" spans="2:6" s="86" customFormat="1" ht="15.75" thickBot="1">
      <c r="B8" s="354">
        <v>120</v>
      </c>
      <c r="C8" s="415" t="s">
        <v>180</v>
      </c>
      <c r="D8" s="416"/>
      <c r="E8" s="115">
        <f>E9</f>
        <v>9000</v>
      </c>
      <c r="F8" s="329">
        <f>F9</f>
        <v>9000</v>
      </c>
    </row>
    <row r="9" spans="2:6" s="8" customFormat="1" ht="13.5" thickBot="1">
      <c r="B9" s="409"/>
      <c r="C9" s="75">
        <v>121</v>
      </c>
      <c r="D9" s="69" t="s">
        <v>101</v>
      </c>
      <c r="E9" s="303">
        <f>SUM(E10:E12)</f>
        <v>9000</v>
      </c>
      <c r="F9" s="355">
        <f>SUM(F10:F12)</f>
        <v>9000</v>
      </c>
    </row>
    <row r="10" spans="2:6" ht="12.75">
      <c r="B10" s="419"/>
      <c r="C10" s="405"/>
      <c r="D10" s="72" t="s">
        <v>177</v>
      </c>
      <c r="E10" s="83"/>
      <c r="F10" s="223">
        <v>1472</v>
      </c>
    </row>
    <row r="11" spans="2:6" ht="12.75">
      <c r="B11" s="419"/>
      <c r="C11" s="406"/>
      <c r="D11" s="73" t="s">
        <v>178</v>
      </c>
      <c r="E11" s="84">
        <v>9000</v>
      </c>
      <c r="F11" s="356">
        <f>7608-515</f>
        <v>7093</v>
      </c>
    </row>
    <row r="12" spans="2:7" ht="13.5" thickBot="1">
      <c r="B12" s="410"/>
      <c r="C12" s="407"/>
      <c r="D12" s="74" t="s">
        <v>179</v>
      </c>
      <c r="E12" s="85"/>
      <c r="F12" s="357">
        <v>435</v>
      </c>
      <c r="G12" s="61"/>
    </row>
    <row r="13" spans="2:7" s="86" customFormat="1" ht="15.75" thickBot="1">
      <c r="B13" s="358">
        <v>130</v>
      </c>
      <c r="C13" s="415" t="s">
        <v>181</v>
      </c>
      <c r="D13" s="416"/>
      <c r="E13" s="115">
        <f>E14</f>
        <v>10864</v>
      </c>
      <c r="F13" s="329">
        <f>F14</f>
        <v>10602</v>
      </c>
      <c r="G13" s="88"/>
    </row>
    <row r="14" spans="2:7" s="8" customFormat="1" ht="13.5" thickBot="1">
      <c r="B14" s="388"/>
      <c r="C14" s="91">
        <v>133</v>
      </c>
      <c r="D14" s="70" t="s">
        <v>102</v>
      </c>
      <c r="E14" s="304">
        <f>SUM(E15:E27)</f>
        <v>10864</v>
      </c>
      <c r="F14" s="359">
        <f>SUM(F15:F27)</f>
        <v>10602</v>
      </c>
      <c r="G14" s="9"/>
    </row>
    <row r="15" spans="2:6" ht="12.75">
      <c r="B15" s="389"/>
      <c r="C15" s="420"/>
      <c r="D15" s="77" t="s">
        <v>103</v>
      </c>
      <c r="E15" s="78">
        <v>200</v>
      </c>
      <c r="F15" s="218">
        <v>200</v>
      </c>
    </row>
    <row r="16" spans="2:6" ht="12.75">
      <c r="B16" s="389"/>
      <c r="C16" s="421"/>
      <c r="D16" s="79" t="s">
        <v>104</v>
      </c>
      <c r="E16" s="80">
        <v>30</v>
      </c>
      <c r="F16" s="224">
        <v>30</v>
      </c>
    </row>
    <row r="17" spans="2:6" ht="12.75">
      <c r="B17" s="389"/>
      <c r="C17" s="421"/>
      <c r="D17" s="79" t="s">
        <v>105</v>
      </c>
      <c r="E17" s="80">
        <v>30</v>
      </c>
      <c r="F17" s="224">
        <v>22</v>
      </c>
    </row>
    <row r="18" spans="2:6" ht="12.75">
      <c r="B18" s="389"/>
      <c r="C18" s="421"/>
      <c r="D18" s="79" t="s">
        <v>106</v>
      </c>
      <c r="E18" s="80">
        <v>300</v>
      </c>
      <c r="F18" s="224">
        <v>370</v>
      </c>
    </row>
    <row r="19" spans="2:6" ht="12.75">
      <c r="B19" s="389"/>
      <c r="C19" s="421"/>
      <c r="D19" s="79" t="s">
        <v>107</v>
      </c>
      <c r="E19" s="80">
        <v>900</v>
      </c>
      <c r="F19" s="224">
        <v>930</v>
      </c>
    </row>
    <row r="20" spans="2:6" ht="12.75">
      <c r="B20" s="389"/>
      <c r="C20" s="421"/>
      <c r="D20" s="79" t="s">
        <v>108</v>
      </c>
      <c r="E20" s="80">
        <v>250</v>
      </c>
      <c r="F20" s="224">
        <v>250</v>
      </c>
    </row>
    <row r="21" spans="2:6" ht="12.75">
      <c r="B21" s="389"/>
      <c r="C21" s="421"/>
      <c r="D21" s="79" t="s">
        <v>109</v>
      </c>
      <c r="E21" s="80">
        <v>2504</v>
      </c>
      <c r="F21" s="224">
        <v>2700</v>
      </c>
    </row>
    <row r="22" spans="2:6" ht="12.75">
      <c r="B22" s="389"/>
      <c r="C22" s="421"/>
      <c r="D22" s="79" t="s">
        <v>226</v>
      </c>
      <c r="E22" s="80">
        <v>0</v>
      </c>
      <c r="F22" s="224"/>
    </row>
    <row r="23" spans="2:6" ht="12.75">
      <c r="B23" s="389"/>
      <c r="C23" s="421"/>
      <c r="D23" s="79" t="s">
        <v>110</v>
      </c>
      <c r="E23" s="80">
        <v>150</v>
      </c>
      <c r="F23" s="224">
        <v>100</v>
      </c>
    </row>
    <row r="24" spans="2:8" ht="12.75">
      <c r="B24" s="389"/>
      <c r="C24" s="421"/>
      <c r="D24" s="79" t="s">
        <v>111</v>
      </c>
      <c r="E24" s="80">
        <v>4500</v>
      </c>
      <c r="F24" s="224">
        <f>4770-500</f>
        <v>4270</v>
      </c>
      <c r="G24" s="61"/>
      <c r="H24" s="61"/>
    </row>
    <row r="25" spans="2:6" ht="12.75">
      <c r="B25" s="389"/>
      <c r="C25" s="421"/>
      <c r="D25" s="79" t="s">
        <v>112</v>
      </c>
      <c r="E25" s="80">
        <v>2000</v>
      </c>
      <c r="F25" s="224">
        <f>1730</f>
        <v>1730</v>
      </c>
    </row>
    <row r="26" spans="2:6" ht="12.75">
      <c r="B26" s="389"/>
      <c r="C26" s="421"/>
      <c r="D26" s="79" t="s">
        <v>113</v>
      </c>
      <c r="E26" s="80">
        <v>0</v>
      </c>
      <c r="F26" s="224"/>
    </row>
    <row r="27" spans="2:6" ht="13.5" thickBot="1">
      <c r="B27" s="390"/>
      <c r="C27" s="422"/>
      <c r="D27" s="81" t="s">
        <v>114</v>
      </c>
      <c r="E27" s="82">
        <v>0</v>
      </c>
      <c r="F27" s="217"/>
    </row>
    <row r="28" spans="2:7" s="87" customFormat="1" ht="16.5" thickBot="1">
      <c r="B28" s="349">
        <v>200</v>
      </c>
      <c r="C28" s="397" t="s">
        <v>182</v>
      </c>
      <c r="D28" s="398"/>
      <c r="E28" s="305">
        <f>E29+E40+E64+E67</f>
        <v>35753</v>
      </c>
      <c r="F28" s="360">
        <f>F29+F40+F64+F67</f>
        <v>22616</v>
      </c>
      <c r="G28" s="92"/>
    </row>
    <row r="29" spans="2:9" s="66" customFormat="1" ht="15.75" thickBot="1">
      <c r="B29" s="361">
        <v>210</v>
      </c>
      <c r="C29" s="399" t="s">
        <v>183</v>
      </c>
      <c r="D29" s="400"/>
      <c r="E29" s="306">
        <f>E30+E36</f>
        <v>25897</v>
      </c>
      <c r="F29" s="362">
        <f>F30+F36</f>
        <v>15346</v>
      </c>
      <c r="G29" s="89"/>
      <c r="I29" s="89"/>
    </row>
    <row r="30" spans="2:9" s="76" customFormat="1" ht="13.5" thickBot="1">
      <c r="B30" s="388" t="s">
        <v>115</v>
      </c>
      <c r="C30" s="75">
        <v>211</v>
      </c>
      <c r="D30" s="71" t="s">
        <v>183</v>
      </c>
      <c r="E30" s="99">
        <f>SUM(E31:E35)</f>
        <v>2808</v>
      </c>
      <c r="F30" s="222">
        <f>SUM(F31:F35)</f>
        <v>344</v>
      </c>
      <c r="G30" s="90"/>
      <c r="I30" s="90"/>
    </row>
    <row r="31" spans="2:6" ht="12.75">
      <c r="B31" s="389"/>
      <c r="C31" s="405"/>
      <c r="D31" s="96" t="s">
        <v>116</v>
      </c>
      <c r="E31" s="97">
        <v>44</v>
      </c>
      <c r="F31" s="216">
        <v>44</v>
      </c>
    </row>
    <row r="32" spans="2:6" ht="12.75">
      <c r="B32" s="389"/>
      <c r="C32" s="406"/>
      <c r="D32" s="79" t="s">
        <v>117</v>
      </c>
      <c r="E32" s="80">
        <v>481</v>
      </c>
      <c r="F32" s="224"/>
    </row>
    <row r="33" spans="2:6" ht="12.75">
      <c r="B33" s="389"/>
      <c r="C33" s="406"/>
      <c r="D33" s="79" t="s">
        <v>290</v>
      </c>
      <c r="E33" s="80"/>
      <c r="F33" s="224"/>
    </row>
    <row r="34" spans="2:6" ht="12.75">
      <c r="B34" s="389"/>
      <c r="C34" s="406"/>
      <c r="D34" s="79" t="s">
        <v>291</v>
      </c>
      <c r="E34" s="80"/>
      <c r="F34" s="224"/>
    </row>
    <row r="35" spans="2:6" ht="13.5" thickBot="1">
      <c r="B35" s="389"/>
      <c r="C35" s="407"/>
      <c r="D35" s="81" t="s">
        <v>118</v>
      </c>
      <c r="E35" s="82">
        <v>2283</v>
      </c>
      <c r="F35" s="217">
        <v>300</v>
      </c>
    </row>
    <row r="36" spans="2:6" ht="13.5" thickBot="1">
      <c r="B36" s="389"/>
      <c r="C36" s="5">
        <v>212</v>
      </c>
      <c r="D36" s="62" t="s">
        <v>119</v>
      </c>
      <c r="E36" s="307">
        <f>SUM(E37:E39)</f>
        <v>23089</v>
      </c>
      <c r="F36" s="363">
        <f>SUM(F37:F39)</f>
        <v>15002</v>
      </c>
    </row>
    <row r="37" spans="2:6" ht="12.75">
      <c r="B37" s="389"/>
      <c r="C37" s="420"/>
      <c r="D37" s="93" t="s">
        <v>120</v>
      </c>
      <c r="E37" s="78">
        <v>22449</v>
      </c>
      <c r="F37" s="218">
        <f>14362</f>
        <v>14362</v>
      </c>
    </row>
    <row r="38" spans="2:6" ht="12.75">
      <c r="B38" s="389"/>
      <c r="C38" s="421"/>
      <c r="D38" s="94" t="s">
        <v>121</v>
      </c>
      <c r="E38" s="80">
        <v>180</v>
      </c>
      <c r="F38" s="224">
        <v>180</v>
      </c>
    </row>
    <row r="39" spans="2:6" ht="13.5" thickBot="1">
      <c r="B39" s="390"/>
      <c r="C39" s="422"/>
      <c r="D39" s="95" t="s">
        <v>122</v>
      </c>
      <c r="E39" s="82">
        <v>460</v>
      </c>
      <c r="F39" s="217">
        <v>460</v>
      </c>
    </row>
    <row r="40" spans="2:7" s="66" customFormat="1" ht="15.75" thickBot="1">
      <c r="B40" s="358">
        <v>220</v>
      </c>
      <c r="C40" s="399" t="s">
        <v>123</v>
      </c>
      <c r="D40" s="400"/>
      <c r="E40" s="57">
        <f>E41+E44+E59</f>
        <v>7471</v>
      </c>
      <c r="F40" s="133">
        <f>F41+F44+F59</f>
        <v>7090</v>
      </c>
      <c r="G40" s="89"/>
    </row>
    <row r="41" spans="2:7" s="76" customFormat="1" ht="13.5" thickBot="1">
      <c r="B41" s="388"/>
      <c r="C41" s="5">
        <v>221</v>
      </c>
      <c r="D41" s="64" t="s">
        <v>184</v>
      </c>
      <c r="E41" s="6">
        <f>SUM(E42:E43)</f>
        <v>2300</v>
      </c>
      <c r="F41" s="215">
        <f>SUM(F42:F43)</f>
        <v>2300</v>
      </c>
      <c r="G41" s="90"/>
    </row>
    <row r="42" spans="2:6" ht="12.75">
      <c r="B42" s="389"/>
      <c r="C42" s="420"/>
      <c r="D42" s="77" t="s">
        <v>124</v>
      </c>
      <c r="E42" s="78">
        <v>2300</v>
      </c>
      <c r="F42" s="218">
        <v>2300</v>
      </c>
    </row>
    <row r="43" spans="2:6" ht="13.5" thickBot="1">
      <c r="B43" s="389"/>
      <c r="C43" s="422"/>
      <c r="D43" s="81" t="s">
        <v>125</v>
      </c>
      <c r="E43" s="82"/>
      <c r="F43" s="217"/>
    </row>
    <row r="44" spans="2:9" ht="13.5" thickBot="1">
      <c r="B44" s="389"/>
      <c r="C44" s="5">
        <v>223</v>
      </c>
      <c r="D44" s="62" t="s">
        <v>126</v>
      </c>
      <c r="E44" s="6">
        <f>SUM(E45:E58)</f>
        <v>5091</v>
      </c>
      <c r="F44" s="215">
        <f>SUM(F45:F58)</f>
        <v>4710</v>
      </c>
      <c r="I44" s="61"/>
    </row>
    <row r="45" spans="2:6" ht="12.75">
      <c r="B45" s="389"/>
      <c r="C45" s="420"/>
      <c r="D45" s="77" t="s">
        <v>127</v>
      </c>
      <c r="E45" s="78">
        <v>300</v>
      </c>
      <c r="F45" s="218">
        <v>300</v>
      </c>
    </row>
    <row r="46" spans="2:6" ht="12.75">
      <c r="B46" s="389"/>
      <c r="C46" s="421"/>
      <c r="D46" s="79" t="s">
        <v>128</v>
      </c>
      <c r="E46" s="80">
        <v>0</v>
      </c>
      <c r="F46" s="224">
        <v>0</v>
      </c>
    </row>
    <row r="47" spans="2:6" ht="12.75">
      <c r="B47" s="389"/>
      <c r="C47" s="421"/>
      <c r="D47" s="79" t="s">
        <v>129</v>
      </c>
      <c r="E47" s="80">
        <v>0</v>
      </c>
      <c r="F47" s="224">
        <v>0</v>
      </c>
    </row>
    <row r="48" spans="2:6" ht="12.75">
      <c r="B48" s="389"/>
      <c r="C48" s="421"/>
      <c r="D48" s="79" t="s">
        <v>130</v>
      </c>
      <c r="E48" s="80">
        <v>0</v>
      </c>
      <c r="F48" s="224">
        <v>0</v>
      </c>
    </row>
    <row r="49" spans="2:6" ht="12.75">
      <c r="B49" s="389"/>
      <c r="C49" s="421"/>
      <c r="D49" s="79" t="s">
        <v>131</v>
      </c>
      <c r="E49" s="80">
        <v>500</v>
      </c>
      <c r="F49" s="224">
        <v>500</v>
      </c>
    </row>
    <row r="50" spans="2:6" ht="12.75">
      <c r="B50" s="389"/>
      <c r="C50" s="421"/>
      <c r="D50" s="79" t="s">
        <v>132</v>
      </c>
      <c r="E50" s="80">
        <v>0</v>
      </c>
      <c r="F50" s="224">
        <v>0</v>
      </c>
    </row>
    <row r="51" spans="2:6" ht="12.75">
      <c r="B51" s="389"/>
      <c r="C51" s="421"/>
      <c r="D51" s="79" t="s">
        <v>133</v>
      </c>
      <c r="E51" s="80">
        <v>0</v>
      </c>
      <c r="F51" s="224">
        <v>0</v>
      </c>
    </row>
    <row r="52" spans="2:6" ht="12.75">
      <c r="B52" s="389"/>
      <c r="C52" s="421"/>
      <c r="D52" s="79" t="s">
        <v>134</v>
      </c>
      <c r="E52" s="80">
        <v>0</v>
      </c>
      <c r="F52" s="224">
        <v>0</v>
      </c>
    </row>
    <row r="53" spans="2:6" ht="12.75">
      <c r="B53" s="389"/>
      <c r="C53" s="421"/>
      <c r="D53" s="79" t="s">
        <v>135</v>
      </c>
      <c r="E53" s="80">
        <v>550</v>
      </c>
      <c r="F53" s="224">
        <v>550</v>
      </c>
    </row>
    <row r="54" spans="2:6" ht="12.75">
      <c r="B54" s="389"/>
      <c r="C54" s="421"/>
      <c r="D54" s="79" t="s">
        <v>136</v>
      </c>
      <c r="E54" s="80">
        <v>0</v>
      </c>
      <c r="F54" s="224">
        <v>0</v>
      </c>
    </row>
    <row r="55" spans="2:6" ht="12.75">
      <c r="B55" s="389"/>
      <c r="C55" s="421"/>
      <c r="D55" s="79" t="s">
        <v>137</v>
      </c>
      <c r="E55" s="80">
        <v>510</v>
      </c>
      <c r="F55" s="224">
        <v>510</v>
      </c>
    </row>
    <row r="56" spans="2:6" ht="12.75">
      <c r="B56" s="389"/>
      <c r="C56" s="421"/>
      <c r="D56" s="79" t="s">
        <v>138</v>
      </c>
      <c r="E56" s="80">
        <v>0</v>
      </c>
      <c r="F56" s="224">
        <v>0</v>
      </c>
    </row>
    <row r="57" spans="2:8" ht="12.75">
      <c r="B57" s="389"/>
      <c r="C57" s="421"/>
      <c r="D57" s="79" t="s">
        <v>139</v>
      </c>
      <c r="E57" s="80">
        <v>51</v>
      </c>
      <c r="F57" s="224"/>
      <c r="H57" s="61"/>
    </row>
    <row r="58" spans="2:8" ht="13.5" thickBot="1">
      <c r="B58" s="389"/>
      <c r="C58" s="422"/>
      <c r="D58" s="109" t="s">
        <v>140</v>
      </c>
      <c r="E58" s="37">
        <v>3180</v>
      </c>
      <c r="F58" s="364">
        <v>2850</v>
      </c>
      <c r="H58" s="61"/>
    </row>
    <row r="59" spans="2:9" ht="13.5" thickBot="1">
      <c r="B59" s="389"/>
      <c r="C59" s="5">
        <v>229</v>
      </c>
      <c r="D59" s="62" t="s">
        <v>141</v>
      </c>
      <c r="E59" s="307">
        <f>E60</f>
        <v>80</v>
      </c>
      <c r="F59" s="363">
        <f>F60</f>
        <v>80</v>
      </c>
      <c r="I59" s="61"/>
    </row>
    <row r="60" spans="2:6" ht="13.5" thickBot="1">
      <c r="B60" s="408"/>
      <c r="C60" s="365"/>
      <c r="D60" s="366" t="s">
        <v>142</v>
      </c>
      <c r="E60" s="367">
        <v>80</v>
      </c>
      <c r="F60" s="368">
        <v>80</v>
      </c>
    </row>
    <row r="61" spans="2:6" ht="14.25" thickBot="1" thickTop="1">
      <c r="B61" s="152"/>
      <c r="C61" s="60"/>
      <c r="D61" s="60"/>
      <c r="E61" s="153"/>
      <c r="F61" s="153"/>
    </row>
    <row r="62" spans="2:6" ht="13.5" thickTop="1">
      <c r="B62" s="411" t="s">
        <v>175</v>
      </c>
      <c r="C62" s="401" t="s">
        <v>76</v>
      </c>
      <c r="D62" s="403" t="s">
        <v>98</v>
      </c>
      <c r="E62" s="395" t="s">
        <v>94</v>
      </c>
      <c r="F62" s="393" t="s">
        <v>84</v>
      </c>
    </row>
    <row r="63" spans="2:6" ht="13.5" thickBot="1">
      <c r="B63" s="412"/>
      <c r="C63" s="402"/>
      <c r="D63" s="404"/>
      <c r="E63" s="396"/>
      <c r="F63" s="394"/>
    </row>
    <row r="64" spans="2:6" s="66" customFormat="1" ht="16.5" thickBot="1" thickTop="1">
      <c r="B64" s="354">
        <v>240</v>
      </c>
      <c r="C64" s="413" t="s">
        <v>143</v>
      </c>
      <c r="D64" s="414"/>
      <c r="E64" s="127">
        <f>SUM(E65:E66)</f>
        <v>716</v>
      </c>
      <c r="F64" s="328">
        <f>SUM(F65:F66)</f>
        <v>50</v>
      </c>
    </row>
    <row r="65" spans="2:6" ht="12.75">
      <c r="B65" s="409"/>
      <c r="C65" s="405"/>
      <c r="D65" s="105" t="s">
        <v>144</v>
      </c>
      <c r="E65" s="103">
        <v>366</v>
      </c>
      <c r="F65" s="372"/>
    </row>
    <row r="66" spans="2:6" ht="13.5" thickBot="1">
      <c r="B66" s="410"/>
      <c r="C66" s="407"/>
      <c r="D66" s="67" t="s">
        <v>145</v>
      </c>
      <c r="E66" s="63">
        <v>350</v>
      </c>
      <c r="F66" s="373">
        <v>50</v>
      </c>
    </row>
    <row r="67" spans="2:6" s="86" customFormat="1" ht="15.75" thickBot="1">
      <c r="B67" s="354">
        <v>290</v>
      </c>
      <c r="C67" s="415" t="s">
        <v>146</v>
      </c>
      <c r="D67" s="416"/>
      <c r="E67" s="308">
        <f>E68</f>
        <v>1669</v>
      </c>
      <c r="F67" s="374">
        <f>F68</f>
        <v>130</v>
      </c>
    </row>
    <row r="68" spans="2:9" ht="13.5" thickBot="1">
      <c r="B68" s="388"/>
      <c r="C68" s="64">
        <v>292</v>
      </c>
      <c r="D68" s="64" t="s">
        <v>146</v>
      </c>
      <c r="E68" s="6">
        <f>SUM(E69:E83)</f>
        <v>1669</v>
      </c>
      <c r="F68" s="215">
        <f>SUM(F69:F83)</f>
        <v>130</v>
      </c>
      <c r="I68" s="61"/>
    </row>
    <row r="69" spans="2:9" ht="12.75">
      <c r="B69" s="389"/>
      <c r="C69" s="405"/>
      <c r="D69" s="105" t="s">
        <v>147</v>
      </c>
      <c r="E69" s="103">
        <v>50</v>
      </c>
      <c r="F69" s="372">
        <v>60</v>
      </c>
      <c r="I69" s="61"/>
    </row>
    <row r="70" spans="2:6" ht="12.75">
      <c r="B70" s="389"/>
      <c r="C70" s="406"/>
      <c r="D70" s="73" t="s">
        <v>148</v>
      </c>
      <c r="E70" s="84">
        <v>60</v>
      </c>
      <c r="F70" s="356">
        <v>70</v>
      </c>
    </row>
    <row r="71" spans="2:6" ht="12.75">
      <c r="B71" s="389"/>
      <c r="C71" s="406"/>
      <c r="D71" s="73" t="s">
        <v>149</v>
      </c>
      <c r="E71" s="84">
        <v>44</v>
      </c>
      <c r="F71" s="356"/>
    </row>
    <row r="72" spans="2:6" ht="12.75">
      <c r="B72" s="389"/>
      <c r="C72" s="406"/>
      <c r="D72" s="73" t="s">
        <v>150</v>
      </c>
      <c r="E72" s="84">
        <v>112</v>
      </c>
      <c r="F72" s="356"/>
    </row>
    <row r="73" spans="2:6" ht="12.75">
      <c r="B73" s="389"/>
      <c r="C73" s="406"/>
      <c r="D73" s="73" t="s">
        <v>151</v>
      </c>
      <c r="E73" s="84">
        <v>0</v>
      </c>
      <c r="F73" s="356"/>
    </row>
    <row r="74" spans="2:6" ht="12.75">
      <c r="B74" s="389"/>
      <c r="C74" s="406"/>
      <c r="D74" s="73" t="s">
        <v>152</v>
      </c>
      <c r="E74" s="84">
        <v>354</v>
      </c>
      <c r="F74" s="356"/>
    </row>
    <row r="75" spans="2:6" ht="12.75">
      <c r="B75" s="389"/>
      <c r="C75" s="406"/>
      <c r="D75" s="73" t="s">
        <v>153</v>
      </c>
      <c r="E75" s="84">
        <v>15</v>
      </c>
      <c r="F75" s="356"/>
    </row>
    <row r="76" spans="2:6" ht="12.75">
      <c r="B76" s="389"/>
      <c r="C76" s="406"/>
      <c r="D76" s="73" t="s">
        <v>154</v>
      </c>
      <c r="E76" s="84">
        <v>20</v>
      </c>
      <c r="F76" s="356"/>
    </row>
    <row r="77" spans="2:6" ht="13.5" customHeight="1">
      <c r="B77" s="389"/>
      <c r="C77" s="406"/>
      <c r="D77" s="79" t="s">
        <v>155</v>
      </c>
      <c r="E77" s="80">
        <v>127</v>
      </c>
      <c r="F77" s="356"/>
    </row>
    <row r="78" spans="2:6" ht="12.75">
      <c r="B78" s="389"/>
      <c r="C78" s="406"/>
      <c r="D78" s="73" t="s">
        <v>156</v>
      </c>
      <c r="E78" s="84">
        <v>150</v>
      </c>
      <c r="F78" s="356"/>
    </row>
    <row r="79" spans="2:6" ht="12.75">
      <c r="B79" s="389"/>
      <c r="C79" s="406"/>
      <c r="D79" s="73" t="s">
        <v>157</v>
      </c>
      <c r="E79" s="84">
        <v>30</v>
      </c>
      <c r="F79" s="356"/>
    </row>
    <row r="80" spans="2:6" ht="12.75">
      <c r="B80" s="389"/>
      <c r="C80" s="406"/>
      <c r="D80" s="73" t="s">
        <v>158</v>
      </c>
      <c r="E80" s="84">
        <v>0</v>
      </c>
      <c r="F80" s="356"/>
    </row>
    <row r="81" spans="2:6" ht="12.75">
      <c r="B81" s="389"/>
      <c r="C81" s="406"/>
      <c r="D81" s="73" t="s">
        <v>159</v>
      </c>
      <c r="E81" s="84">
        <v>7</v>
      </c>
      <c r="F81" s="356"/>
    </row>
    <row r="82" spans="2:6" ht="12.75">
      <c r="B82" s="389"/>
      <c r="C82" s="406"/>
      <c r="D82" s="73" t="s">
        <v>160</v>
      </c>
      <c r="E82" s="84">
        <v>0</v>
      </c>
      <c r="F82" s="356"/>
    </row>
    <row r="83" spans="2:6" ht="13.5" thickBot="1">
      <c r="B83" s="390"/>
      <c r="C83" s="407"/>
      <c r="D83" s="74" t="s">
        <v>161</v>
      </c>
      <c r="E83" s="85">
        <v>700</v>
      </c>
      <c r="F83" s="357"/>
    </row>
    <row r="84" spans="2:6" s="106" customFormat="1" ht="16.5" thickBot="1">
      <c r="B84" s="369">
        <v>300</v>
      </c>
      <c r="C84" s="427" t="s">
        <v>185</v>
      </c>
      <c r="D84" s="428"/>
      <c r="E84" s="309">
        <f>E85+E117</f>
        <v>52108</v>
      </c>
      <c r="F84" s="375">
        <f>F85+F117</f>
        <v>51755</v>
      </c>
    </row>
    <row r="85" spans="2:9" ht="15.75" thickBot="1">
      <c r="B85" s="358">
        <v>310</v>
      </c>
      <c r="C85" s="399" t="s">
        <v>186</v>
      </c>
      <c r="D85" s="400"/>
      <c r="E85" s="57">
        <f>E86+E91</f>
        <v>51858</v>
      </c>
      <c r="F85" s="133">
        <f>F86+F91</f>
        <v>51755</v>
      </c>
      <c r="G85" s="61"/>
      <c r="I85" s="61"/>
    </row>
    <row r="86" spans="2:9" ht="13.5" thickBot="1">
      <c r="B86" s="388"/>
      <c r="C86" s="10">
        <v>311</v>
      </c>
      <c r="D86" s="12" t="s">
        <v>187</v>
      </c>
      <c r="E86" s="310">
        <f>SUM(E87:E90)</f>
        <v>430</v>
      </c>
      <c r="F86" s="376">
        <f>SUM(F87:F90)</f>
        <v>0</v>
      </c>
      <c r="G86" s="61"/>
      <c r="I86" s="61"/>
    </row>
    <row r="87" spans="2:11" ht="12.75">
      <c r="B87" s="389"/>
      <c r="C87" s="420"/>
      <c r="D87" s="77" t="s">
        <v>162</v>
      </c>
      <c r="E87" s="78">
        <v>100</v>
      </c>
      <c r="F87" s="218"/>
      <c r="K87" s="61"/>
    </row>
    <row r="88" spans="2:6" ht="12.75">
      <c r="B88" s="389"/>
      <c r="C88" s="421"/>
      <c r="D88" s="79" t="s">
        <v>163</v>
      </c>
      <c r="E88" s="80">
        <v>20</v>
      </c>
      <c r="F88" s="224"/>
    </row>
    <row r="89" spans="2:6" ht="12.75">
      <c r="B89" s="389"/>
      <c r="C89" s="421"/>
      <c r="D89" s="79" t="s">
        <v>164</v>
      </c>
      <c r="E89" s="80">
        <v>300</v>
      </c>
      <c r="F89" s="224"/>
    </row>
    <row r="90" spans="2:6" ht="13.5" thickBot="1">
      <c r="B90" s="389"/>
      <c r="C90" s="422"/>
      <c r="D90" s="81" t="s">
        <v>165</v>
      </c>
      <c r="E90" s="82">
        <v>10</v>
      </c>
      <c r="F90" s="217"/>
    </row>
    <row r="91" spans="2:6" ht="13.5" thickBot="1">
      <c r="B91" s="389"/>
      <c r="C91" s="75">
        <v>312</v>
      </c>
      <c r="D91" s="71" t="s">
        <v>188</v>
      </c>
      <c r="E91" s="99">
        <f>SUM(E92:E116)</f>
        <v>51428</v>
      </c>
      <c r="F91" s="222">
        <f>SUM(F92:F116)</f>
        <v>51755</v>
      </c>
    </row>
    <row r="92" spans="2:6" ht="12.75">
      <c r="B92" s="389"/>
      <c r="C92" s="420"/>
      <c r="D92" s="77" t="s">
        <v>244</v>
      </c>
      <c r="E92" s="78">
        <v>427</v>
      </c>
      <c r="F92" s="218">
        <v>452</v>
      </c>
    </row>
    <row r="93" spans="2:6" ht="12.75">
      <c r="B93" s="389"/>
      <c r="C93" s="421"/>
      <c r="D93" s="79" t="s">
        <v>245</v>
      </c>
      <c r="E93" s="80">
        <v>42800</v>
      </c>
      <c r="F93" s="224">
        <v>45046</v>
      </c>
    </row>
    <row r="94" spans="2:6" ht="12.75">
      <c r="B94" s="389"/>
      <c r="C94" s="421"/>
      <c r="D94" s="79" t="s">
        <v>246</v>
      </c>
      <c r="E94" s="80">
        <v>412</v>
      </c>
      <c r="F94" s="224">
        <v>440</v>
      </c>
    </row>
    <row r="95" spans="2:6" ht="12.75">
      <c r="B95" s="389"/>
      <c r="C95" s="421"/>
      <c r="D95" s="79" t="s">
        <v>247</v>
      </c>
      <c r="E95" s="80">
        <v>490</v>
      </c>
      <c r="F95" s="224">
        <v>500</v>
      </c>
    </row>
    <row r="96" spans="2:6" ht="12.75">
      <c r="B96" s="389"/>
      <c r="C96" s="421"/>
      <c r="D96" s="79" t="s">
        <v>248</v>
      </c>
      <c r="E96" s="80">
        <v>170</v>
      </c>
      <c r="F96" s="224">
        <v>170</v>
      </c>
    </row>
    <row r="97" spans="2:6" ht="12.75">
      <c r="B97" s="389"/>
      <c r="C97" s="421"/>
      <c r="D97" s="79" t="s">
        <v>249</v>
      </c>
      <c r="E97" s="80">
        <v>160</v>
      </c>
      <c r="F97" s="224">
        <v>160</v>
      </c>
    </row>
    <row r="98" spans="2:6" ht="12.75">
      <c r="B98" s="389"/>
      <c r="C98" s="421"/>
      <c r="D98" s="79" t="s">
        <v>250</v>
      </c>
      <c r="E98" s="80">
        <v>2100</v>
      </c>
      <c r="F98" s="224">
        <v>2200</v>
      </c>
    </row>
    <row r="99" spans="2:6" ht="12.75">
      <c r="B99" s="389"/>
      <c r="C99" s="421"/>
      <c r="D99" s="79" t="s">
        <v>251</v>
      </c>
      <c r="E99" s="80">
        <v>2000</v>
      </c>
      <c r="F99" s="224">
        <v>1747</v>
      </c>
    </row>
    <row r="100" spans="2:6" ht="12.75">
      <c r="B100" s="389"/>
      <c r="C100" s="421"/>
      <c r="D100" s="79" t="s">
        <v>253</v>
      </c>
      <c r="E100" s="80">
        <v>0</v>
      </c>
      <c r="F100" s="224"/>
    </row>
    <row r="101" spans="2:6" ht="12.75">
      <c r="B101" s="389"/>
      <c r="C101" s="421"/>
      <c r="D101" s="79" t="s">
        <v>254</v>
      </c>
      <c r="E101" s="80">
        <v>0</v>
      </c>
      <c r="F101" s="224"/>
    </row>
    <row r="102" spans="2:6" ht="12.75">
      <c r="B102" s="389"/>
      <c r="C102" s="421"/>
      <c r="D102" s="79" t="s">
        <v>252</v>
      </c>
      <c r="E102" s="80">
        <v>0</v>
      </c>
      <c r="F102" s="224"/>
    </row>
    <row r="103" spans="2:6" ht="12.75">
      <c r="B103" s="389"/>
      <c r="C103" s="421"/>
      <c r="D103" s="79" t="s">
        <v>166</v>
      </c>
      <c r="E103" s="80">
        <v>120</v>
      </c>
      <c r="F103" s="224"/>
    </row>
    <row r="104" spans="2:6" ht="12.75">
      <c r="B104" s="389"/>
      <c r="C104" s="421"/>
      <c r="D104" s="79" t="s">
        <v>265</v>
      </c>
      <c r="E104" s="80">
        <v>776</v>
      </c>
      <c r="F104" s="224">
        <v>776</v>
      </c>
    </row>
    <row r="105" spans="2:6" ht="12.75">
      <c r="B105" s="389"/>
      <c r="C105" s="421"/>
      <c r="D105" s="79" t="s">
        <v>266</v>
      </c>
      <c r="E105" s="80">
        <v>0</v>
      </c>
      <c r="F105" s="224"/>
    </row>
    <row r="106" spans="2:6" ht="12.75">
      <c r="B106" s="389"/>
      <c r="C106" s="421"/>
      <c r="D106" s="79" t="s">
        <v>267</v>
      </c>
      <c r="E106" s="80">
        <v>229</v>
      </c>
      <c r="F106" s="224"/>
    </row>
    <row r="107" spans="2:6" ht="12.75">
      <c r="B107" s="389"/>
      <c r="C107" s="421"/>
      <c r="D107" s="79" t="s">
        <v>167</v>
      </c>
      <c r="E107" s="80">
        <v>45</v>
      </c>
      <c r="F107" s="224">
        <v>45</v>
      </c>
    </row>
    <row r="108" spans="2:6" ht="12.75">
      <c r="B108" s="389"/>
      <c r="C108" s="421"/>
      <c r="D108" s="79" t="s">
        <v>168</v>
      </c>
      <c r="E108" s="80">
        <v>117</v>
      </c>
      <c r="F108" s="224"/>
    </row>
    <row r="109" spans="2:6" ht="12.75">
      <c r="B109" s="389"/>
      <c r="C109" s="421"/>
      <c r="D109" s="79" t="s">
        <v>268</v>
      </c>
      <c r="E109" s="80">
        <v>220</v>
      </c>
      <c r="F109" s="224"/>
    </row>
    <row r="110" spans="2:6" ht="12.75">
      <c r="B110" s="389"/>
      <c r="C110" s="421"/>
      <c r="D110" s="79" t="s">
        <v>269</v>
      </c>
      <c r="E110" s="80">
        <v>0</v>
      </c>
      <c r="F110" s="224"/>
    </row>
    <row r="111" spans="2:6" ht="12.75">
      <c r="B111" s="389"/>
      <c r="C111" s="421"/>
      <c r="D111" s="79" t="s">
        <v>270</v>
      </c>
      <c r="E111" s="80">
        <v>58</v>
      </c>
      <c r="F111" s="224"/>
    </row>
    <row r="112" spans="2:6" ht="12.75">
      <c r="B112" s="389"/>
      <c r="C112" s="421"/>
      <c r="D112" s="79" t="s">
        <v>169</v>
      </c>
      <c r="E112" s="80">
        <v>354</v>
      </c>
      <c r="F112" s="224"/>
    </row>
    <row r="113" spans="2:6" ht="12.75">
      <c r="B113" s="389"/>
      <c r="C113" s="421"/>
      <c r="D113" s="79" t="s">
        <v>170</v>
      </c>
      <c r="E113" s="80">
        <v>0</v>
      </c>
      <c r="F113" s="224"/>
    </row>
    <row r="114" spans="2:6" ht="12.75">
      <c r="B114" s="389"/>
      <c r="C114" s="421"/>
      <c r="D114" s="79" t="s">
        <v>171</v>
      </c>
      <c r="E114" s="80">
        <v>850</v>
      </c>
      <c r="F114" s="224"/>
    </row>
    <row r="115" spans="2:6" ht="12.75">
      <c r="B115" s="389"/>
      <c r="C115" s="421"/>
      <c r="D115" s="79" t="s">
        <v>304</v>
      </c>
      <c r="E115" s="80">
        <v>100</v>
      </c>
      <c r="F115" s="224"/>
    </row>
    <row r="116" spans="2:6" ht="13.5" thickBot="1">
      <c r="B116" s="390"/>
      <c r="C116" s="422"/>
      <c r="D116" s="81" t="s">
        <v>305</v>
      </c>
      <c r="E116" s="82"/>
      <c r="F116" s="217">
        <v>219</v>
      </c>
    </row>
    <row r="117" spans="2:6" s="86" customFormat="1" ht="15.75" thickBot="1">
      <c r="B117" s="358">
        <v>330</v>
      </c>
      <c r="C117" s="399" t="s">
        <v>172</v>
      </c>
      <c r="D117" s="400"/>
      <c r="E117" s="57">
        <f>E118</f>
        <v>250</v>
      </c>
      <c r="F117" s="133">
        <f>F118</f>
        <v>0</v>
      </c>
    </row>
    <row r="118" spans="2:6" s="8" customFormat="1" ht="13.5" thickBot="1">
      <c r="B118" s="388"/>
      <c r="C118" s="5">
        <v>331</v>
      </c>
      <c r="D118" s="64" t="s">
        <v>189</v>
      </c>
      <c r="E118" s="6">
        <f>E119</f>
        <v>250</v>
      </c>
      <c r="F118" s="215">
        <f>F119</f>
        <v>0</v>
      </c>
    </row>
    <row r="119" spans="2:6" ht="13.5" thickBot="1">
      <c r="B119" s="389"/>
      <c r="C119" s="151"/>
      <c r="D119" s="162" t="s">
        <v>173</v>
      </c>
      <c r="E119" s="164">
        <v>250</v>
      </c>
      <c r="F119" s="377"/>
    </row>
    <row r="120" spans="2:9" s="87" customFormat="1" ht="16.5" thickBot="1">
      <c r="B120" s="429" t="s">
        <v>174</v>
      </c>
      <c r="C120" s="430"/>
      <c r="D120" s="431"/>
      <c r="E120" s="378">
        <f>E5+E28+E84</f>
        <v>205022</v>
      </c>
      <c r="F120" s="379">
        <f>F5+F28+F84</f>
        <v>209456</v>
      </c>
      <c r="I120" s="92"/>
    </row>
    <row r="121" ht="13.5" thickTop="1"/>
    <row r="122" ht="12.75">
      <c r="G122" s="61"/>
    </row>
    <row r="123" ht="12.75">
      <c r="G123" s="61"/>
    </row>
    <row r="124" ht="12.75">
      <c r="G124" s="61"/>
    </row>
    <row r="150" spans="2:6" ht="12.75">
      <c r="B150" s="167"/>
      <c r="C150" s="65"/>
      <c r="D150" s="65"/>
      <c r="E150" s="311"/>
      <c r="F150" s="311"/>
    </row>
  </sheetData>
  <mergeCells count="41">
    <mergeCell ref="C84:D84"/>
    <mergeCell ref="C85:D85"/>
    <mergeCell ref="C117:D117"/>
    <mergeCell ref="B120:D120"/>
    <mergeCell ref="B86:B116"/>
    <mergeCell ref="B118:B119"/>
    <mergeCell ref="C87:C90"/>
    <mergeCell ref="C92:C116"/>
    <mergeCell ref="C37:C39"/>
    <mergeCell ref="C42:C43"/>
    <mergeCell ref="C45:C58"/>
    <mergeCell ref="C40:D40"/>
    <mergeCell ref="B3:B4"/>
    <mergeCell ref="B9:B12"/>
    <mergeCell ref="C10:C12"/>
    <mergeCell ref="B14:B27"/>
    <mergeCell ref="C15:C27"/>
    <mergeCell ref="C3:C4"/>
    <mergeCell ref="C5:D5"/>
    <mergeCell ref="C6:D6"/>
    <mergeCell ref="C8:D8"/>
    <mergeCell ref="C13:D13"/>
    <mergeCell ref="C65:C66"/>
    <mergeCell ref="C69:C83"/>
    <mergeCell ref="C64:D64"/>
    <mergeCell ref="C67:D67"/>
    <mergeCell ref="B30:B39"/>
    <mergeCell ref="B41:B60"/>
    <mergeCell ref="B68:B83"/>
    <mergeCell ref="B65:B66"/>
    <mergeCell ref="B62:B63"/>
    <mergeCell ref="D3:D4"/>
    <mergeCell ref="F3:F4"/>
    <mergeCell ref="F62:F63"/>
    <mergeCell ref="E3:E4"/>
    <mergeCell ref="E62:E63"/>
    <mergeCell ref="C28:D28"/>
    <mergeCell ref="C29:D29"/>
    <mergeCell ref="C62:C63"/>
    <mergeCell ref="D62:D63"/>
    <mergeCell ref="C31:C35"/>
  </mergeCells>
  <printOptions/>
  <pageMargins left="0.75" right="0.51" top="0.5" bottom="0.4" header="0.4921259845" footer="0.4"/>
  <pageSetup orientation="portrait" paperSize="9" scale="99" r:id="rId1"/>
  <headerFooter alignWithMargins="0">
    <oddHeader xml:space="preserve">&amp;RPrílohač.4  Tabuľková časť rozpočtu </oddHead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N164"/>
  <sheetViews>
    <sheetView showGridLines="0" workbookViewId="0" topLeftCell="A127">
      <selection activeCell="F140" sqref="F140"/>
    </sheetView>
  </sheetViews>
  <sheetFormatPr defaultColWidth="9.140625" defaultRowHeight="12.75"/>
  <cols>
    <col min="1" max="1" width="1.57421875" style="13" customWidth="1"/>
    <col min="2" max="2" width="10.140625" style="13" customWidth="1"/>
    <col min="3" max="3" width="10.8515625" style="202" customWidth="1"/>
    <col min="4" max="4" width="40.28125" style="13" customWidth="1"/>
    <col min="5" max="5" width="11.00390625" style="13" customWidth="1"/>
    <col min="6" max="7" width="11.28125" style="13" customWidth="1"/>
    <col min="8" max="9" width="9.140625" style="13" customWidth="1"/>
    <col min="10" max="10" width="9.7109375" style="13" bestFit="1" customWidth="1"/>
    <col min="11" max="16384" width="9.140625" style="13" customWidth="1"/>
  </cols>
  <sheetData>
    <row r="1" spans="2:7" ht="13.5" thickBot="1">
      <c r="B1" s="470" t="s">
        <v>0</v>
      </c>
      <c r="C1" s="470"/>
      <c r="D1" s="470"/>
      <c r="E1" s="470"/>
      <c r="F1" s="470"/>
      <c r="G1" s="470"/>
    </row>
    <row r="2" spans="2:7" ht="13.5" thickTop="1">
      <c r="B2" s="458" t="s">
        <v>75</v>
      </c>
      <c r="C2" s="459" t="s">
        <v>76</v>
      </c>
      <c r="D2" s="460" t="s">
        <v>77</v>
      </c>
      <c r="E2" s="391" t="s">
        <v>94</v>
      </c>
      <c r="F2" s="391" t="s">
        <v>84</v>
      </c>
      <c r="G2" s="444" t="s">
        <v>95</v>
      </c>
    </row>
    <row r="3" spans="2:7" ht="13.5" thickBot="1">
      <c r="B3" s="439"/>
      <c r="C3" s="447"/>
      <c r="D3" s="449"/>
      <c r="E3" s="392"/>
      <c r="F3" s="392"/>
      <c r="G3" s="445"/>
    </row>
    <row r="4" spans="2:9" ht="15.75" customHeight="1" thickBot="1" thickTop="1">
      <c r="B4" s="266" t="s">
        <v>80</v>
      </c>
      <c r="C4" s="477" t="s">
        <v>1</v>
      </c>
      <c r="D4" s="478"/>
      <c r="E4" s="267">
        <f>SUM(E5:E8)</f>
        <v>25242</v>
      </c>
      <c r="F4" s="267">
        <f>SUM(F5:F9)</f>
        <v>27131.066</v>
      </c>
      <c r="G4" s="270">
        <f>IF(E4=0,0,F4/E4)</f>
        <v>1.0748382061643293</v>
      </c>
      <c r="H4" s="14"/>
      <c r="I4" s="14"/>
    </row>
    <row r="5" spans="2:14" ht="12.75">
      <c r="B5" s="471"/>
      <c r="C5" s="169">
        <v>610</v>
      </c>
      <c r="D5" s="32" t="s">
        <v>2</v>
      </c>
      <c r="E5" s="33">
        <v>10300</v>
      </c>
      <c r="F5" s="33">
        <v>12056</v>
      </c>
      <c r="G5" s="271">
        <f aca="true" t="shared" si="0" ref="G5:G60">IF(E5=0,0,F5/E5)</f>
        <v>1.1704854368932038</v>
      </c>
      <c r="J5" s="14"/>
      <c r="L5" s="14"/>
      <c r="M5" s="14"/>
      <c r="N5" s="14"/>
    </row>
    <row r="6" spans="2:14" ht="12.75">
      <c r="B6" s="472"/>
      <c r="C6" s="170">
        <v>620</v>
      </c>
      <c r="D6" s="34" t="s">
        <v>3</v>
      </c>
      <c r="E6" s="35">
        <v>3842</v>
      </c>
      <c r="F6" s="35">
        <v>4379.066</v>
      </c>
      <c r="G6" s="272">
        <f t="shared" si="0"/>
        <v>1.1397881311816762</v>
      </c>
      <c r="L6" s="14"/>
      <c r="M6" s="14"/>
      <c r="N6" s="14"/>
    </row>
    <row r="7" spans="2:14" ht="12.75">
      <c r="B7" s="472"/>
      <c r="C7" s="170">
        <v>630</v>
      </c>
      <c r="D7" s="34" t="s">
        <v>78</v>
      </c>
      <c r="E7" s="35">
        <v>10436</v>
      </c>
      <c r="F7" s="35">
        <f>6717+500+240+325</f>
        <v>7782</v>
      </c>
      <c r="G7" s="272">
        <f t="shared" si="0"/>
        <v>0.7456880030663089</v>
      </c>
      <c r="K7" s="14"/>
      <c r="M7" s="14"/>
      <c r="N7" s="14"/>
    </row>
    <row r="8" spans="2:12" ht="12.75">
      <c r="B8" s="472"/>
      <c r="C8" s="170">
        <v>640</v>
      </c>
      <c r="D8" s="34" t="s">
        <v>79</v>
      </c>
      <c r="E8" s="35">
        <v>664</v>
      </c>
      <c r="F8" s="35">
        <v>60</v>
      </c>
      <c r="G8" s="272">
        <f t="shared" si="0"/>
        <v>0.09036144578313253</v>
      </c>
      <c r="L8" s="14"/>
    </row>
    <row r="9" spans="2:12" ht="13.5" thickBot="1">
      <c r="B9" s="473"/>
      <c r="C9" s="179">
        <v>600</v>
      </c>
      <c r="D9" s="387" t="s">
        <v>324</v>
      </c>
      <c r="E9" s="385"/>
      <c r="F9" s="385">
        <v>2854</v>
      </c>
      <c r="G9" s="386">
        <f t="shared" si="0"/>
        <v>0</v>
      </c>
      <c r="L9" s="14"/>
    </row>
    <row r="10" spans="2:7" ht="15.75" thickBot="1">
      <c r="B10" s="132" t="s">
        <v>4</v>
      </c>
      <c r="C10" s="399" t="s">
        <v>5</v>
      </c>
      <c r="D10" s="400"/>
      <c r="E10" s="57">
        <f>SUM(E11:E12)</f>
        <v>230</v>
      </c>
      <c r="F10" s="57">
        <f>SUM(F11:F12)</f>
        <v>250</v>
      </c>
      <c r="G10" s="274">
        <f t="shared" si="0"/>
        <v>1.0869565217391304</v>
      </c>
    </row>
    <row r="11" spans="2:7" ht="12.75">
      <c r="B11" s="432"/>
      <c r="C11" s="172">
        <v>630</v>
      </c>
      <c r="D11" s="38" t="s">
        <v>81</v>
      </c>
      <c r="E11" s="39">
        <v>33</v>
      </c>
      <c r="F11" s="39">
        <v>50</v>
      </c>
      <c r="G11" s="279">
        <f t="shared" si="0"/>
        <v>1.5151515151515151</v>
      </c>
    </row>
    <row r="12" spans="2:7" ht="13.5" thickBot="1">
      <c r="B12" s="434"/>
      <c r="C12" s="173">
        <v>630</v>
      </c>
      <c r="D12" s="18" t="s">
        <v>82</v>
      </c>
      <c r="E12" s="316">
        <v>197</v>
      </c>
      <c r="F12" s="316">
        <v>200</v>
      </c>
      <c r="G12" s="315">
        <f t="shared" si="0"/>
        <v>1.015228426395939</v>
      </c>
    </row>
    <row r="13" spans="2:7" s="48" customFormat="1" ht="15.75" thickBot="1">
      <c r="B13" s="132" t="s">
        <v>83</v>
      </c>
      <c r="C13" s="399" t="s">
        <v>306</v>
      </c>
      <c r="D13" s="400"/>
      <c r="E13" s="57">
        <f>SUM(E14:E16)</f>
        <v>752</v>
      </c>
      <c r="F13" s="57">
        <f>SUM(F14:F16)</f>
        <v>858</v>
      </c>
      <c r="G13" s="274">
        <f t="shared" si="0"/>
        <v>1.1409574468085106</v>
      </c>
    </row>
    <row r="14" spans="2:7" ht="12.75">
      <c r="B14" s="432"/>
      <c r="C14" s="169">
        <v>610</v>
      </c>
      <c r="D14" s="32" t="s">
        <v>2</v>
      </c>
      <c r="E14" s="33">
        <v>402</v>
      </c>
      <c r="F14" s="33">
        <v>462</v>
      </c>
      <c r="G14" s="271">
        <f t="shared" si="0"/>
        <v>1.1492537313432836</v>
      </c>
    </row>
    <row r="15" spans="2:7" ht="12.75">
      <c r="B15" s="433"/>
      <c r="C15" s="170">
        <v>620</v>
      </c>
      <c r="D15" s="34" t="s">
        <v>3</v>
      </c>
      <c r="E15" s="35">
        <v>148</v>
      </c>
      <c r="F15" s="35">
        <v>174</v>
      </c>
      <c r="G15" s="272">
        <f t="shared" si="0"/>
        <v>1.1756756756756757</v>
      </c>
    </row>
    <row r="16" spans="2:9" ht="13.5" thickBot="1">
      <c r="B16" s="434"/>
      <c r="C16" s="170">
        <v>630</v>
      </c>
      <c r="D16" s="34" t="s">
        <v>78</v>
      </c>
      <c r="E16" s="35">
        <v>202</v>
      </c>
      <c r="F16" s="35">
        <v>222</v>
      </c>
      <c r="G16" s="272">
        <f t="shared" si="0"/>
        <v>1.099009900990099</v>
      </c>
      <c r="I16" s="21"/>
    </row>
    <row r="17" spans="2:9" ht="15.75" thickBot="1">
      <c r="B17" s="132" t="s">
        <v>301</v>
      </c>
      <c r="C17" s="399" t="s">
        <v>302</v>
      </c>
      <c r="D17" s="400"/>
      <c r="E17" s="57">
        <f>E18</f>
        <v>229</v>
      </c>
      <c r="F17" s="57">
        <f>F18</f>
        <v>0</v>
      </c>
      <c r="G17" s="274">
        <f>IF(E17=0,0,F17/E17)</f>
        <v>0</v>
      </c>
      <c r="I17" s="21"/>
    </row>
    <row r="18" spans="2:9" ht="13.5" thickBot="1">
      <c r="B18" s="134"/>
      <c r="C18" s="174">
        <v>600</v>
      </c>
      <c r="D18" s="16" t="s">
        <v>302</v>
      </c>
      <c r="E18" s="20">
        <v>229</v>
      </c>
      <c r="F18" s="20">
        <v>0</v>
      </c>
      <c r="G18" s="275">
        <f>IF(E18=0,0,F18/E18)</f>
        <v>0</v>
      </c>
      <c r="I18" s="21"/>
    </row>
    <row r="19" spans="2:7" s="48" customFormat="1" ht="15.75" thickBot="1">
      <c r="B19" s="132" t="s">
        <v>6</v>
      </c>
      <c r="C19" s="399" t="s">
        <v>7</v>
      </c>
      <c r="D19" s="400"/>
      <c r="E19" s="57">
        <f>E20</f>
        <v>2450</v>
      </c>
      <c r="F19" s="57">
        <f>F20</f>
        <v>2700</v>
      </c>
      <c r="G19" s="274">
        <f t="shared" si="0"/>
        <v>1.1020408163265305</v>
      </c>
    </row>
    <row r="20" spans="2:7" ht="13.5" thickBot="1">
      <c r="B20" s="134"/>
      <c r="C20" s="174">
        <v>630</v>
      </c>
      <c r="D20" s="16" t="s">
        <v>8</v>
      </c>
      <c r="E20" s="20">
        <v>2450</v>
      </c>
      <c r="F20" s="20">
        <v>2700</v>
      </c>
      <c r="G20" s="275">
        <f t="shared" si="0"/>
        <v>1.1020408163265305</v>
      </c>
    </row>
    <row r="21" spans="2:7" s="48" customFormat="1" ht="15.75" thickBot="1">
      <c r="B21" s="132" t="s">
        <v>9</v>
      </c>
      <c r="C21" s="399" t="s">
        <v>10</v>
      </c>
      <c r="D21" s="400"/>
      <c r="E21" s="57">
        <f>E22</f>
        <v>5</v>
      </c>
      <c r="F21" s="57">
        <f>F22</f>
        <v>50</v>
      </c>
      <c r="G21" s="274">
        <f t="shared" si="0"/>
        <v>10</v>
      </c>
    </row>
    <row r="22" spans="2:7" ht="13.5" thickBot="1">
      <c r="B22" s="135"/>
      <c r="C22" s="175"/>
      <c r="D22" s="16" t="s">
        <v>11</v>
      </c>
      <c r="E22" s="20">
        <v>5</v>
      </c>
      <c r="F22" s="20">
        <v>50</v>
      </c>
      <c r="G22" s="275">
        <f t="shared" si="0"/>
        <v>10</v>
      </c>
    </row>
    <row r="23" spans="2:7" s="48" customFormat="1" ht="15.75" thickBot="1">
      <c r="B23" s="132" t="s">
        <v>12</v>
      </c>
      <c r="C23" s="399" t="s">
        <v>86</v>
      </c>
      <c r="D23" s="400"/>
      <c r="E23" s="57">
        <f>SUM(E24:E26)</f>
        <v>2456</v>
      </c>
      <c r="F23" s="57">
        <f>SUM(F24:F26)</f>
        <v>2682.792</v>
      </c>
      <c r="G23" s="274">
        <f t="shared" si="0"/>
        <v>1.092342019543974</v>
      </c>
    </row>
    <row r="24" spans="2:7" ht="12.75">
      <c r="B24" s="471"/>
      <c r="C24" s="169">
        <v>610</v>
      </c>
      <c r="D24" s="32" t="s">
        <v>2</v>
      </c>
      <c r="E24" s="33">
        <v>1400</v>
      </c>
      <c r="F24" s="33">
        <v>1529</v>
      </c>
      <c r="G24" s="271">
        <f t="shared" si="0"/>
        <v>1.092142857142857</v>
      </c>
    </row>
    <row r="25" spans="2:7" ht="12.75">
      <c r="B25" s="472"/>
      <c r="C25" s="170">
        <v>620</v>
      </c>
      <c r="D25" s="34" t="s">
        <v>3</v>
      </c>
      <c r="E25" s="35">
        <v>498</v>
      </c>
      <c r="F25" s="35">
        <v>544.792</v>
      </c>
      <c r="G25" s="272">
        <f t="shared" si="0"/>
        <v>1.0939598393574297</v>
      </c>
    </row>
    <row r="26" spans="2:7" ht="13.5" thickBot="1">
      <c r="B26" s="473"/>
      <c r="C26" s="170">
        <v>630</v>
      </c>
      <c r="D26" s="34" t="s">
        <v>78</v>
      </c>
      <c r="E26" s="35">
        <v>558</v>
      </c>
      <c r="F26" s="35">
        <v>609</v>
      </c>
      <c r="G26" s="272">
        <f t="shared" si="0"/>
        <v>1.0913978494623655</v>
      </c>
    </row>
    <row r="27" spans="2:7" s="48" customFormat="1" ht="15.75" thickBot="1">
      <c r="B27" s="132" t="s">
        <v>14</v>
      </c>
      <c r="C27" s="399" t="s">
        <v>15</v>
      </c>
      <c r="D27" s="400"/>
      <c r="E27" s="57">
        <f>E28</f>
        <v>40</v>
      </c>
      <c r="F27" s="57">
        <f>F28</f>
        <v>40</v>
      </c>
      <c r="G27" s="274">
        <f t="shared" si="0"/>
        <v>1</v>
      </c>
    </row>
    <row r="28" spans="2:7" ht="13.5" thickBot="1">
      <c r="B28" s="135"/>
      <c r="C28" s="176"/>
      <c r="D28" s="22" t="s">
        <v>16</v>
      </c>
      <c r="E28" s="20">
        <v>40</v>
      </c>
      <c r="F28" s="20">
        <v>40</v>
      </c>
      <c r="G28" s="275">
        <f t="shared" si="0"/>
        <v>1</v>
      </c>
    </row>
    <row r="29" spans="2:10" s="48" customFormat="1" ht="15.75" thickBot="1">
      <c r="B29" s="136" t="s">
        <v>72</v>
      </c>
      <c r="C29" s="399" t="s">
        <v>73</v>
      </c>
      <c r="D29" s="400"/>
      <c r="E29" s="115">
        <f>SUM(E30:E32)</f>
        <v>2000</v>
      </c>
      <c r="F29" s="115">
        <f>SUM(F30:F32)</f>
        <v>1747</v>
      </c>
      <c r="G29" s="276">
        <f t="shared" si="0"/>
        <v>0.8735</v>
      </c>
      <c r="J29" s="51"/>
    </row>
    <row r="30" spans="2:7" ht="12.75">
      <c r="B30" s="137"/>
      <c r="C30" s="169">
        <v>610</v>
      </c>
      <c r="D30" s="32" t="s">
        <v>2</v>
      </c>
      <c r="E30" s="33">
        <v>2000</v>
      </c>
      <c r="F30" s="33">
        <v>1067</v>
      </c>
      <c r="G30" s="271">
        <f t="shared" si="0"/>
        <v>0.5335</v>
      </c>
    </row>
    <row r="31" spans="2:7" ht="12.75">
      <c r="B31" s="137"/>
      <c r="C31" s="170">
        <v>620</v>
      </c>
      <c r="D31" s="34" t="s">
        <v>3</v>
      </c>
      <c r="E31" s="35"/>
      <c r="F31" s="35">
        <v>380</v>
      </c>
      <c r="G31" s="272">
        <f t="shared" si="0"/>
        <v>0</v>
      </c>
    </row>
    <row r="32" spans="2:7" ht="13.5" thickBot="1">
      <c r="B32" s="137"/>
      <c r="C32" s="170">
        <v>630</v>
      </c>
      <c r="D32" s="34" t="s">
        <v>78</v>
      </c>
      <c r="E32" s="35"/>
      <c r="F32" s="35">
        <v>300</v>
      </c>
      <c r="G32" s="272">
        <f t="shared" si="0"/>
        <v>0</v>
      </c>
    </row>
    <row r="33" spans="2:7" s="48" customFormat="1" ht="15.75" thickBot="1">
      <c r="B33" s="132" t="s">
        <v>17</v>
      </c>
      <c r="C33" s="399" t="s">
        <v>18</v>
      </c>
      <c r="D33" s="400"/>
      <c r="E33" s="57">
        <f>E34</f>
        <v>5</v>
      </c>
      <c r="F33" s="57">
        <f>F34</f>
        <v>5</v>
      </c>
      <c r="G33" s="274">
        <f t="shared" si="0"/>
        <v>1</v>
      </c>
    </row>
    <row r="34" spans="2:7" ht="13.5" thickBot="1">
      <c r="B34" s="137"/>
      <c r="C34" s="177">
        <v>640</v>
      </c>
      <c r="D34" s="23" t="s">
        <v>19</v>
      </c>
      <c r="E34" s="20">
        <v>5</v>
      </c>
      <c r="F34" s="20">
        <v>5</v>
      </c>
      <c r="G34" s="275">
        <f t="shared" si="0"/>
        <v>1</v>
      </c>
    </row>
    <row r="35" spans="2:7" s="48" customFormat="1" ht="15.75" thickBot="1">
      <c r="B35" s="132" t="s">
        <v>206</v>
      </c>
      <c r="C35" s="399" t="s">
        <v>20</v>
      </c>
      <c r="D35" s="400"/>
      <c r="E35" s="57">
        <f>SUM(E36:E37)</f>
        <v>10624</v>
      </c>
      <c r="F35" s="57">
        <f>SUM(F36:F37)</f>
        <v>10000</v>
      </c>
      <c r="G35" s="274">
        <f t="shared" si="0"/>
        <v>0.9412650602409639</v>
      </c>
    </row>
    <row r="36" spans="2:7" s="48" customFormat="1" ht="13.5" customHeight="1">
      <c r="B36" s="475"/>
      <c r="C36" s="178">
        <v>640</v>
      </c>
      <c r="D36" s="157" t="s">
        <v>228</v>
      </c>
      <c r="E36" s="312">
        <v>10224</v>
      </c>
      <c r="F36" s="312">
        <v>9500</v>
      </c>
      <c r="G36" s="277">
        <f t="shared" si="0"/>
        <v>0.9291862284820032</v>
      </c>
    </row>
    <row r="37" spans="2:7" ht="13.5" thickBot="1">
      <c r="B37" s="476"/>
      <c r="C37" s="179">
        <v>640</v>
      </c>
      <c r="D37" s="156" t="s">
        <v>21</v>
      </c>
      <c r="E37" s="15">
        <v>400</v>
      </c>
      <c r="F37" s="15">
        <v>500</v>
      </c>
      <c r="G37" s="278">
        <f t="shared" si="0"/>
        <v>1.25</v>
      </c>
    </row>
    <row r="38" spans="2:7" s="48" customFormat="1" ht="15.75" thickBot="1">
      <c r="B38" s="132" t="s">
        <v>22</v>
      </c>
      <c r="C38" s="399" t="s">
        <v>23</v>
      </c>
      <c r="D38" s="400"/>
      <c r="E38" s="57">
        <f>SUM(E39:E45)</f>
        <v>1577</v>
      </c>
      <c r="F38" s="57">
        <f>SUM(F39:F45)</f>
        <v>1086</v>
      </c>
      <c r="G38" s="274">
        <f t="shared" si="0"/>
        <v>0.6886493341788206</v>
      </c>
    </row>
    <row r="39" spans="2:7" ht="12.75">
      <c r="B39" s="432"/>
      <c r="C39" s="172">
        <v>600</v>
      </c>
      <c r="D39" s="38" t="s">
        <v>227</v>
      </c>
      <c r="E39" s="39">
        <v>497</v>
      </c>
      <c r="F39" s="39">
        <v>406</v>
      </c>
      <c r="G39" s="279">
        <f t="shared" si="0"/>
        <v>0.8169014084507042</v>
      </c>
    </row>
    <row r="40" spans="2:9" ht="12.75">
      <c r="B40" s="433"/>
      <c r="C40" s="180">
        <v>630</v>
      </c>
      <c r="D40" s="154" t="s">
        <v>24</v>
      </c>
      <c r="E40" s="155">
        <v>175</v>
      </c>
      <c r="F40" s="155">
        <v>250</v>
      </c>
      <c r="G40" s="280">
        <f t="shared" si="0"/>
        <v>1.4285714285714286</v>
      </c>
      <c r="I40" s="14"/>
    </row>
    <row r="41" spans="2:7" ht="12.75">
      <c r="B41" s="433"/>
      <c r="C41" s="180">
        <v>630</v>
      </c>
      <c r="D41" s="154" t="s">
        <v>308</v>
      </c>
      <c r="E41" s="155"/>
      <c r="F41" s="155">
        <v>200</v>
      </c>
      <c r="G41" s="280">
        <f t="shared" si="0"/>
        <v>0</v>
      </c>
    </row>
    <row r="42" spans="2:7" ht="12.75">
      <c r="B42" s="433"/>
      <c r="C42" s="181">
        <v>630</v>
      </c>
      <c r="D42" s="40" t="s">
        <v>25</v>
      </c>
      <c r="E42" s="41">
        <v>850</v>
      </c>
      <c r="F42" s="41">
        <v>50</v>
      </c>
      <c r="G42" s="281">
        <f t="shared" si="0"/>
        <v>0.058823529411764705</v>
      </c>
    </row>
    <row r="43" spans="2:7" ht="12.75">
      <c r="B43" s="433"/>
      <c r="C43" s="181">
        <v>630</v>
      </c>
      <c r="D43" s="40" t="s">
        <v>261</v>
      </c>
      <c r="E43" s="41"/>
      <c r="F43" s="41">
        <v>70</v>
      </c>
      <c r="G43" s="281">
        <f t="shared" si="0"/>
        <v>0</v>
      </c>
    </row>
    <row r="44" spans="2:7" ht="12.75">
      <c r="B44" s="433"/>
      <c r="C44" s="181">
        <v>630</v>
      </c>
      <c r="D44" s="34" t="s">
        <v>26</v>
      </c>
      <c r="E44" s="41">
        <v>25</v>
      </c>
      <c r="F44" s="41">
        <v>10</v>
      </c>
      <c r="G44" s="281">
        <f t="shared" si="0"/>
        <v>0.4</v>
      </c>
    </row>
    <row r="45" spans="2:7" ht="13.5" thickBot="1">
      <c r="B45" s="434"/>
      <c r="C45" s="182">
        <v>630</v>
      </c>
      <c r="D45" s="36" t="s">
        <v>27</v>
      </c>
      <c r="E45" s="42">
        <v>30</v>
      </c>
      <c r="F45" s="42">
        <v>100</v>
      </c>
      <c r="G45" s="282">
        <f t="shared" si="0"/>
        <v>3.3333333333333335</v>
      </c>
    </row>
    <row r="46" spans="2:7" s="48" customFormat="1" ht="15.75" thickBot="1">
      <c r="B46" s="132" t="s">
        <v>28</v>
      </c>
      <c r="C46" s="399" t="s">
        <v>29</v>
      </c>
      <c r="D46" s="400"/>
      <c r="E46" s="57">
        <f>SUM(E47:E49)</f>
        <v>219</v>
      </c>
      <c r="F46" s="57">
        <f>SUM(F47:F49)</f>
        <v>509</v>
      </c>
      <c r="G46" s="274">
        <f t="shared" si="0"/>
        <v>2.324200913242009</v>
      </c>
    </row>
    <row r="47" spans="2:7" ht="12.75">
      <c r="B47" s="432"/>
      <c r="C47" s="183" t="s">
        <v>87</v>
      </c>
      <c r="D47" s="38" t="s">
        <v>262</v>
      </c>
      <c r="E47" s="39">
        <v>219</v>
      </c>
      <c r="F47" s="39">
        <v>167</v>
      </c>
      <c r="G47" s="279">
        <f t="shared" si="0"/>
        <v>0.7625570776255708</v>
      </c>
    </row>
    <row r="48" spans="2:7" ht="12.75">
      <c r="B48" s="433"/>
      <c r="C48" s="184" t="s">
        <v>87</v>
      </c>
      <c r="D48" s="40" t="s">
        <v>263</v>
      </c>
      <c r="E48" s="41"/>
      <c r="F48" s="41">
        <v>173</v>
      </c>
      <c r="G48" s="281">
        <f t="shared" si="0"/>
        <v>0</v>
      </c>
    </row>
    <row r="49" spans="2:7" ht="13.5" thickBot="1">
      <c r="B49" s="434"/>
      <c r="C49" s="171">
        <v>600</v>
      </c>
      <c r="D49" s="36" t="s">
        <v>264</v>
      </c>
      <c r="E49" s="37"/>
      <c r="F49" s="37">
        <v>169</v>
      </c>
      <c r="G49" s="273">
        <f t="shared" si="0"/>
        <v>0</v>
      </c>
    </row>
    <row r="50" spans="2:7" s="48" customFormat="1" ht="15.75" thickBot="1">
      <c r="B50" s="132" t="s">
        <v>30</v>
      </c>
      <c r="C50" s="479" t="s">
        <v>31</v>
      </c>
      <c r="D50" s="480"/>
      <c r="E50" s="57">
        <f>E51</f>
        <v>8875</v>
      </c>
      <c r="F50" s="57">
        <f>F51</f>
        <v>6046</v>
      </c>
      <c r="G50" s="274">
        <f t="shared" si="0"/>
        <v>0.6812394366197183</v>
      </c>
    </row>
    <row r="51" spans="2:10" ht="13.5" thickBot="1">
      <c r="B51" s="138"/>
      <c r="C51" s="185">
        <v>640</v>
      </c>
      <c r="D51" s="24" t="s">
        <v>32</v>
      </c>
      <c r="E51" s="313">
        <f>8983-108</f>
        <v>8875</v>
      </c>
      <c r="F51" s="313">
        <f>15446-9400</f>
        <v>6046</v>
      </c>
      <c r="G51" s="275">
        <f t="shared" si="0"/>
        <v>0.6812394366197183</v>
      </c>
      <c r="H51" s="14"/>
      <c r="J51" s="14"/>
    </row>
    <row r="52" spans="2:7" s="48" customFormat="1" ht="15.75" thickBot="1">
      <c r="B52" s="132" t="s">
        <v>33</v>
      </c>
      <c r="C52" s="479" t="s">
        <v>34</v>
      </c>
      <c r="D52" s="480"/>
      <c r="E52" s="57">
        <f>E53+E57</f>
        <v>1304</v>
      </c>
      <c r="F52" s="57">
        <f>F53+F57</f>
        <v>1443</v>
      </c>
      <c r="G52" s="274">
        <f t="shared" si="0"/>
        <v>1.10659509202454</v>
      </c>
    </row>
    <row r="53" spans="2:7" s="25" customFormat="1" ht="13.5" thickBot="1">
      <c r="B53" s="432"/>
      <c r="C53" s="456" t="s">
        <v>35</v>
      </c>
      <c r="D53" s="457"/>
      <c r="E53" s="49">
        <f>SUM(E54:E56)</f>
        <v>922</v>
      </c>
      <c r="F53" s="49">
        <f>SUM(F54:F56)</f>
        <v>1038</v>
      </c>
      <c r="G53" s="283">
        <f t="shared" si="0"/>
        <v>1.1258134490238612</v>
      </c>
    </row>
    <row r="54" spans="2:7" ht="12.75">
      <c r="B54" s="433"/>
      <c r="C54" s="169">
        <v>610</v>
      </c>
      <c r="D54" s="32" t="s">
        <v>2</v>
      </c>
      <c r="E54" s="33">
        <v>495</v>
      </c>
      <c r="F54" s="33">
        <v>557</v>
      </c>
      <c r="G54" s="271">
        <f t="shared" si="0"/>
        <v>1.1252525252525252</v>
      </c>
    </row>
    <row r="55" spans="2:7" ht="12.75">
      <c r="B55" s="433"/>
      <c r="C55" s="170">
        <v>620</v>
      </c>
      <c r="D55" s="34" t="s">
        <v>3</v>
      </c>
      <c r="E55" s="35">
        <v>167</v>
      </c>
      <c r="F55" s="35">
        <v>206</v>
      </c>
      <c r="G55" s="272">
        <f t="shared" si="0"/>
        <v>1.2335329341317365</v>
      </c>
    </row>
    <row r="56" spans="2:7" ht="13.5" thickBot="1">
      <c r="B56" s="433"/>
      <c r="C56" s="186">
        <v>630</v>
      </c>
      <c r="D56" s="46" t="s">
        <v>78</v>
      </c>
      <c r="E56" s="47">
        <v>260</v>
      </c>
      <c r="F56" s="47">
        <v>275</v>
      </c>
      <c r="G56" s="284">
        <f t="shared" si="0"/>
        <v>1.0576923076923077</v>
      </c>
    </row>
    <row r="57" spans="2:7" s="25" customFormat="1" ht="13.5" thickBot="1">
      <c r="B57" s="433"/>
      <c r="C57" s="456" t="s">
        <v>36</v>
      </c>
      <c r="D57" s="457"/>
      <c r="E57" s="50">
        <f>SUM(E58:E60)</f>
        <v>382</v>
      </c>
      <c r="F57" s="50">
        <f>SUM(F58:F60)</f>
        <v>405</v>
      </c>
      <c r="G57" s="285">
        <f t="shared" si="0"/>
        <v>1.0602094240837696</v>
      </c>
    </row>
    <row r="58" spans="2:7" ht="12.75">
      <c r="B58" s="433"/>
      <c r="C58" s="169">
        <v>610</v>
      </c>
      <c r="D58" s="32" t="s">
        <v>2</v>
      </c>
      <c r="E58" s="33">
        <v>218</v>
      </c>
      <c r="F58" s="33">
        <v>220</v>
      </c>
      <c r="G58" s="271">
        <f t="shared" si="0"/>
        <v>1.0091743119266054</v>
      </c>
    </row>
    <row r="59" spans="2:7" ht="12.75">
      <c r="B59" s="433"/>
      <c r="C59" s="170">
        <v>620</v>
      </c>
      <c r="D59" s="34" t="s">
        <v>3</v>
      </c>
      <c r="E59" s="35">
        <v>69</v>
      </c>
      <c r="F59" s="35">
        <v>84</v>
      </c>
      <c r="G59" s="272">
        <f t="shared" si="0"/>
        <v>1.2173913043478262</v>
      </c>
    </row>
    <row r="60" spans="2:9" ht="13.5" thickBot="1">
      <c r="B60" s="474"/>
      <c r="C60" s="187">
        <v>630</v>
      </c>
      <c r="D60" s="158" t="s">
        <v>78</v>
      </c>
      <c r="E60" s="159">
        <v>95</v>
      </c>
      <c r="F60" s="159">
        <v>101</v>
      </c>
      <c r="G60" s="286">
        <f t="shared" si="0"/>
        <v>1.063157894736842</v>
      </c>
      <c r="I60" s="21"/>
    </row>
    <row r="61" spans="2:7" ht="13.5" customHeight="1" thickTop="1">
      <c r="B61" s="458" t="s">
        <v>75</v>
      </c>
      <c r="C61" s="459" t="s">
        <v>76</v>
      </c>
      <c r="D61" s="460" t="s">
        <v>77</v>
      </c>
      <c r="E61" s="391" t="s">
        <v>94</v>
      </c>
      <c r="F61" s="391" t="s">
        <v>84</v>
      </c>
      <c r="G61" s="444" t="s">
        <v>95</v>
      </c>
    </row>
    <row r="62" spans="2:7" ht="13.5" thickBot="1">
      <c r="B62" s="439"/>
      <c r="C62" s="447"/>
      <c r="D62" s="449"/>
      <c r="E62" s="392"/>
      <c r="F62" s="392"/>
      <c r="G62" s="445"/>
    </row>
    <row r="63" spans="2:7" ht="16.5" thickBot="1" thickTop="1">
      <c r="B63" s="160" t="s">
        <v>37</v>
      </c>
      <c r="C63" s="454" t="s">
        <v>38</v>
      </c>
      <c r="D63" s="455"/>
      <c r="E63" s="161">
        <f>SUM(E64:E66)</f>
        <v>393</v>
      </c>
      <c r="F63" s="161">
        <f>SUM(F64:F66)</f>
        <v>438</v>
      </c>
      <c r="G63" s="287">
        <f aca="true" t="shared" si="1" ref="G63:G120">IF(E63=0,0,F63/E63)</f>
        <v>1.1145038167938932</v>
      </c>
    </row>
    <row r="64" spans="2:7" ht="12.75">
      <c r="B64" s="432"/>
      <c r="C64" s="169">
        <v>610</v>
      </c>
      <c r="D64" s="32" t="s">
        <v>2</v>
      </c>
      <c r="E64" s="33">
        <v>215</v>
      </c>
      <c r="F64" s="33">
        <v>242</v>
      </c>
      <c r="G64" s="271">
        <f t="shared" si="1"/>
        <v>1.1255813953488372</v>
      </c>
    </row>
    <row r="65" spans="2:7" ht="12.75">
      <c r="B65" s="433"/>
      <c r="C65" s="170">
        <v>620</v>
      </c>
      <c r="D65" s="34" t="s">
        <v>3</v>
      </c>
      <c r="E65" s="35">
        <v>80</v>
      </c>
      <c r="F65" s="35">
        <v>92</v>
      </c>
      <c r="G65" s="272">
        <f t="shared" si="1"/>
        <v>1.15</v>
      </c>
    </row>
    <row r="66" spans="2:7" ht="13.5" thickBot="1">
      <c r="B66" s="434"/>
      <c r="C66" s="171">
        <v>630</v>
      </c>
      <c r="D66" s="36" t="s">
        <v>78</v>
      </c>
      <c r="E66" s="37">
        <v>98</v>
      </c>
      <c r="F66" s="37">
        <v>104</v>
      </c>
      <c r="G66" s="273">
        <f t="shared" si="1"/>
        <v>1.0612244897959184</v>
      </c>
    </row>
    <row r="67" spans="2:7" ht="15.75" thickBot="1">
      <c r="B67" s="140" t="s">
        <v>229</v>
      </c>
      <c r="C67" s="413" t="s">
        <v>230</v>
      </c>
      <c r="D67" s="414"/>
      <c r="E67" s="127">
        <f>E68</f>
        <v>7031</v>
      </c>
      <c r="F67" s="127">
        <f>F68</f>
        <v>6500</v>
      </c>
      <c r="G67" s="288">
        <f t="shared" si="1"/>
        <v>0.9244773147489689</v>
      </c>
    </row>
    <row r="68" spans="2:7" ht="13.5" thickBot="1">
      <c r="B68" s="139"/>
      <c r="C68" s="188">
        <v>640</v>
      </c>
      <c r="D68" s="19" t="s">
        <v>231</v>
      </c>
      <c r="E68" s="20">
        <v>7031</v>
      </c>
      <c r="F68" s="20">
        <v>6500</v>
      </c>
      <c r="G68" s="275">
        <f t="shared" si="1"/>
        <v>0.9244773147489689</v>
      </c>
    </row>
    <row r="69" spans="2:7" ht="15.75" thickBot="1">
      <c r="B69" s="140" t="s">
        <v>39</v>
      </c>
      <c r="C69" s="413" t="s">
        <v>40</v>
      </c>
      <c r="D69" s="414"/>
      <c r="E69" s="127">
        <f>E70</f>
        <v>230</v>
      </c>
      <c r="F69" s="127">
        <f>F70</f>
        <v>30</v>
      </c>
      <c r="G69" s="288">
        <f t="shared" si="1"/>
        <v>0.13043478260869565</v>
      </c>
    </row>
    <row r="70" spans="2:7" ht="13.5" thickBot="1">
      <c r="B70" s="139"/>
      <c r="C70" s="188"/>
      <c r="D70" s="19" t="s">
        <v>41</v>
      </c>
      <c r="E70" s="20">
        <v>230</v>
      </c>
      <c r="F70" s="20">
        <v>30</v>
      </c>
      <c r="G70" s="275">
        <f t="shared" si="1"/>
        <v>0.13043478260869565</v>
      </c>
    </row>
    <row r="71" spans="2:7" ht="15.75" thickBot="1">
      <c r="B71" s="140" t="s">
        <v>210</v>
      </c>
      <c r="C71" s="413" t="s">
        <v>211</v>
      </c>
      <c r="D71" s="414"/>
      <c r="E71" s="127">
        <f>E72</f>
        <v>4393</v>
      </c>
      <c r="F71" s="127">
        <f>F72</f>
        <v>3500</v>
      </c>
      <c r="G71" s="288">
        <f t="shared" si="1"/>
        <v>0.7967220578192579</v>
      </c>
    </row>
    <row r="72" spans="2:7" ht="13.5" thickBot="1">
      <c r="B72" s="139"/>
      <c r="C72" s="188">
        <v>640</v>
      </c>
      <c r="D72" s="19" t="s">
        <v>232</v>
      </c>
      <c r="E72" s="20">
        <v>4393</v>
      </c>
      <c r="F72" s="20">
        <v>3500</v>
      </c>
      <c r="G72" s="275">
        <f t="shared" si="1"/>
        <v>0.7967220578192579</v>
      </c>
    </row>
    <row r="73" spans="2:7" ht="15.75" thickBot="1">
      <c r="B73" s="140" t="s">
        <v>212</v>
      </c>
      <c r="C73" s="413" t="s">
        <v>213</v>
      </c>
      <c r="D73" s="414"/>
      <c r="E73" s="127">
        <f>E74</f>
        <v>0</v>
      </c>
      <c r="F73" s="127">
        <f>F74</f>
        <v>1600</v>
      </c>
      <c r="G73" s="288">
        <f>IF(E73=0,0,F73/E73)</f>
        <v>0</v>
      </c>
    </row>
    <row r="74" spans="2:10" ht="13.5" thickBot="1">
      <c r="B74" s="139"/>
      <c r="C74" s="188">
        <v>640</v>
      </c>
      <c r="D74" s="19" t="s">
        <v>232</v>
      </c>
      <c r="E74" s="314">
        <v>0</v>
      </c>
      <c r="F74" s="314">
        <v>1600</v>
      </c>
      <c r="G74" s="275">
        <f>IF(E74=0,0,F74/E74)</f>
        <v>0</v>
      </c>
      <c r="J74" s="14"/>
    </row>
    <row r="75" spans="2:7" ht="15.75" thickBot="1">
      <c r="B75" s="132" t="s">
        <v>42</v>
      </c>
      <c r="C75" s="399" t="s">
        <v>43</v>
      </c>
      <c r="D75" s="400"/>
      <c r="E75" s="57">
        <f>SUM(E76:E78)</f>
        <v>6492</v>
      </c>
      <c r="F75" s="57">
        <f>SUM(F76:F78)</f>
        <v>6693</v>
      </c>
      <c r="G75" s="274">
        <f t="shared" si="1"/>
        <v>1.0309611829944547</v>
      </c>
    </row>
    <row r="76" spans="2:10" ht="12.75">
      <c r="B76" s="432"/>
      <c r="C76" s="189"/>
      <c r="D76" s="32" t="s">
        <v>44</v>
      </c>
      <c r="E76" s="33">
        <v>5635</v>
      </c>
      <c r="F76" s="33">
        <v>5693</v>
      </c>
      <c r="G76" s="271">
        <f t="shared" si="1"/>
        <v>1.0102928127772848</v>
      </c>
      <c r="I76" s="14"/>
      <c r="J76" s="14"/>
    </row>
    <row r="77" spans="2:10" ht="12.75">
      <c r="B77" s="433"/>
      <c r="C77" s="190"/>
      <c r="D77" s="34" t="s">
        <v>45</v>
      </c>
      <c r="E77" s="35">
        <v>117</v>
      </c>
      <c r="F77" s="35"/>
      <c r="G77" s="272">
        <f t="shared" si="1"/>
        <v>0</v>
      </c>
      <c r="J77" s="14"/>
    </row>
    <row r="78" spans="2:7" ht="13.5" thickBot="1">
      <c r="B78" s="434"/>
      <c r="C78" s="191"/>
      <c r="D78" s="36" t="s">
        <v>46</v>
      </c>
      <c r="E78" s="37">
        <v>740</v>
      </c>
      <c r="F78" s="37">
        <v>1000</v>
      </c>
      <c r="G78" s="273">
        <f t="shared" si="1"/>
        <v>1.3513513513513513</v>
      </c>
    </row>
    <row r="79" spans="2:7" ht="15.75" thickBot="1">
      <c r="B79" s="132" t="s">
        <v>47</v>
      </c>
      <c r="C79" s="399" t="s">
        <v>48</v>
      </c>
      <c r="D79" s="400"/>
      <c r="E79" s="57">
        <f>SUM(E80:E85)</f>
        <v>5494</v>
      </c>
      <c r="F79" s="57">
        <f>SUM(F80:F85)</f>
        <v>5981</v>
      </c>
      <c r="G79" s="274">
        <f t="shared" si="1"/>
        <v>1.0886421550782672</v>
      </c>
    </row>
    <row r="80" spans="2:7" ht="12.75">
      <c r="B80" s="432"/>
      <c r="C80" s="192"/>
      <c r="D80" s="43" t="s">
        <v>49</v>
      </c>
      <c r="E80" s="33">
        <v>144</v>
      </c>
      <c r="F80" s="33">
        <v>150</v>
      </c>
      <c r="G80" s="271">
        <f t="shared" si="1"/>
        <v>1.0416666666666667</v>
      </c>
    </row>
    <row r="81" spans="2:7" ht="12.75">
      <c r="B81" s="433"/>
      <c r="C81" s="193"/>
      <c r="D81" s="44" t="s">
        <v>50</v>
      </c>
      <c r="E81" s="35">
        <v>0</v>
      </c>
      <c r="F81" s="35"/>
      <c r="G81" s="272">
        <f t="shared" si="1"/>
        <v>0</v>
      </c>
    </row>
    <row r="82" spans="2:7" ht="12.75">
      <c r="B82" s="433"/>
      <c r="C82" s="193"/>
      <c r="D82" s="44" t="s">
        <v>51</v>
      </c>
      <c r="E82" s="35">
        <v>610</v>
      </c>
      <c r="F82" s="35">
        <v>250</v>
      </c>
      <c r="G82" s="272">
        <f t="shared" si="1"/>
        <v>0.4098360655737705</v>
      </c>
    </row>
    <row r="83" spans="2:9" ht="12.75">
      <c r="B83" s="433"/>
      <c r="C83" s="193"/>
      <c r="D83" s="44" t="s">
        <v>279</v>
      </c>
      <c r="E83" s="35">
        <v>1363</v>
      </c>
      <c r="F83" s="35">
        <v>1753</v>
      </c>
      <c r="G83" s="272">
        <f t="shared" si="1"/>
        <v>1.2861335289801907</v>
      </c>
      <c r="I83" s="14"/>
    </row>
    <row r="84" spans="2:7" ht="12.75">
      <c r="B84" s="433"/>
      <c r="C84" s="193"/>
      <c r="D84" s="44" t="s">
        <v>277</v>
      </c>
      <c r="E84" s="35">
        <v>2750</v>
      </c>
      <c r="F84" s="35">
        <v>2990</v>
      </c>
      <c r="G84" s="272">
        <f t="shared" si="1"/>
        <v>1.0872727272727272</v>
      </c>
    </row>
    <row r="85" spans="2:7" ht="13.5" thickBot="1">
      <c r="B85" s="434"/>
      <c r="C85" s="171"/>
      <c r="D85" s="45" t="s">
        <v>278</v>
      </c>
      <c r="E85" s="37">
        <v>627</v>
      </c>
      <c r="F85" s="37">
        <v>838</v>
      </c>
      <c r="G85" s="273">
        <f t="shared" si="1"/>
        <v>1.3365231259968102</v>
      </c>
    </row>
    <row r="86" spans="2:7" s="52" customFormat="1" ht="15.75" thickBot="1">
      <c r="B86" s="168" t="s">
        <v>218</v>
      </c>
      <c r="C86" s="399" t="s">
        <v>219</v>
      </c>
      <c r="D86" s="400"/>
      <c r="E86" s="127">
        <f>SUM(E87:E88)</f>
        <v>0</v>
      </c>
      <c r="F86" s="127">
        <f>SUM(F87:F88)</f>
        <v>1300</v>
      </c>
      <c r="G86" s="288">
        <f t="shared" si="1"/>
        <v>0</v>
      </c>
    </row>
    <row r="87" spans="2:7" ht="12.75">
      <c r="B87" s="432"/>
      <c r="C87" s="169">
        <v>630</v>
      </c>
      <c r="D87" s="43" t="s">
        <v>220</v>
      </c>
      <c r="E87" s="33"/>
      <c r="F87" s="33">
        <v>1000</v>
      </c>
      <c r="G87" s="271">
        <f t="shared" si="1"/>
        <v>0</v>
      </c>
    </row>
    <row r="88" spans="2:7" ht="13.5" thickBot="1">
      <c r="B88" s="434"/>
      <c r="C88" s="171">
        <v>630</v>
      </c>
      <c r="D88" s="45" t="s">
        <v>221</v>
      </c>
      <c r="E88" s="37"/>
      <c r="F88" s="37">
        <v>300</v>
      </c>
      <c r="G88" s="273">
        <f t="shared" si="1"/>
        <v>0</v>
      </c>
    </row>
    <row r="89" spans="2:7" s="48" customFormat="1" ht="15.75" thickBot="1">
      <c r="B89" s="140" t="s">
        <v>52</v>
      </c>
      <c r="C89" s="399" t="s">
        <v>53</v>
      </c>
      <c r="D89" s="400"/>
      <c r="E89" s="57">
        <f>SUM(E90:E95)</f>
        <v>215</v>
      </c>
      <c r="F89" s="57">
        <f>SUM(F90:F95)</f>
        <v>240</v>
      </c>
      <c r="G89" s="274">
        <f t="shared" si="1"/>
        <v>1.1162790697674418</v>
      </c>
    </row>
    <row r="90" spans="2:7" ht="12.75">
      <c r="B90" s="435"/>
      <c r="C90" s="194"/>
      <c r="D90" s="32" t="s">
        <v>272</v>
      </c>
      <c r="E90" s="33">
        <v>40</v>
      </c>
      <c r="F90" s="33"/>
      <c r="G90" s="271">
        <f t="shared" si="1"/>
        <v>0</v>
      </c>
    </row>
    <row r="91" spans="2:7" ht="12.75">
      <c r="B91" s="436"/>
      <c r="C91" s="195"/>
      <c r="D91" s="34" t="s">
        <v>273</v>
      </c>
      <c r="E91" s="35">
        <v>25</v>
      </c>
      <c r="F91" s="35"/>
      <c r="G91" s="272">
        <f t="shared" si="1"/>
        <v>0</v>
      </c>
    </row>
    <row r="92" spans="2:7" ht="12.75">
      <c r="B92" s="436"/>
      <c r="C92" s="195"/>
      <c r="D92" s="34" t="s">
        <v>274</v>
      </c>
      <c r="E92" s="35">
        <v>120</v>
      </c>
      <c r="F92" s="35">
        <v>120</v>
      </c>
      <c r="G92" s="272">
        <f t="shared" si="1"/>
        <v>1</v>
      </c>
    </row>
    <row r="93" spans="2:7" ht="12.75">
      <c r="B93" s="436"/>
      <c r="C93" s="195"/>
      <c r="D93" s="34" t="s">
        <v>275</v>
      </c>
      <c r="E93" s="35">
        <v>5</v>
      </c>
      <c r="F93" s="35"/>
      <c r="G93" s="272">
        <f t="shared" si="1"/>
        <v>0</v>
      </c>
    </row>
    <row r="94" spans="2:7" ht="12.75">
      <c r="B94" s="436"/>
      <c r="C94" s="195"/>
      <c r="D94" s="34" t="s">
        <v>276</v>
      </c>
      <c r="E94" s="35">
        <v>10</v>
      </c>
      <c r="F94" s="35"/>
      <c r="G94" s="272">
        <f t="shared" si="1"/>
        <v>0</v>
      </c>
    </row>
    <row r="95" spans="2:7" ht="13.5" thickBot="1">
      <c r="B95" s="443"/>
      <c r="C95" s="196"/>
      <c r="D95" s="36" t="s">
        <v>271</v>
      </c>
      <c r="E95" s="37">
        <v>15</v>
      </c>
      <c r="F95" s="37">
        <v>120</v>
      </c>
      <c r="G95" s="273">
        <f t="shared" si="1"/>
        <v>8</v>
      </c>
    </row>
    <row r="96" spans="2:8" s="48" customFormat="1" ht="15.75" thickBot="1">
      <c r="B96" s="132" t="s">
        <v>88</v>
      </c>
      <c r="C96" s="399" t="s">
        <v>54</v>
      </c>
      <c r="D96" s="400"/>
      <c r="E96" s="57">
        <f>E97+E101</f>
        <v>87569</v>
      </c>
      <c r="F96" s="57">
        <f>F97+F101</f>
        <v>95430</v>
      </c>
      <c r="G96" s="274">
        <f t="shared" si="1"/>
        <v>1.0897692105653827</v>
      </c>
      <c r="H96" s="51"/>
    </row>
    <row r="97" spans="2:9" ht="13.5" thickBot="1">
      <c r="B97" s="435"/>
      <c r="C97" s="450" t="s">
        <v>55</v>
      </c>
      <c r="D97" s="451"/>
      <c r="E97" s="17">
        <f>SUM(E98:E100)</f>
        <v>894</v>
      </c>
      <c r="F97" s="17">
        <f>SUM(F98:F100)</f>
        <v>1016</v>
      </c>
      <c r="G97" s="289">
        <f t="shared" si="1"/>
        <v>1.1364653243847875</v>
      </c>
      <c r="I97" s="21"/>
    </row>
    <row r="98" spans="2:9" ht="12.75">
      <c r="B98" s="436"/>
      <c r="C98" s="197">
        <v>610</v>
      </c>
      <c r="D98" s="56" t="s">
        <v>2</v>
      </c>
      <c r="E98" s="55">
        <v>583</v>
      </c>
      <c r="F98" s="55">
        <v>667</v>
      </c>
      <c r="G98" s="290">
        <f t="shared" si="1"/>
        <v>1.1440823327615781</v>
      </c>
      <c r="I98" s="21"/>
    </row>
    <row r="99" spans="2:9" ht="12.75">
      <c r="B99" s="436"/>
      <c r="C99" s="170">
        <v>620</v>
      </c>
      <c r="D99" s="34" t="s">
        <v>3</v>
      </c>
      <c r="E99" s="35">
        <v>220</v>
      </c>
      <c r="F99" s="35">
        <v>249</v>
      </c>
      <c r="G99" s="272">
        <f t="shared" si="1"/>
        <v>1.1318181818181818</v>
      </c>
      <c r="I99" s="21"/>
    </row>
    <row r="100" spans="2:9" ht="13.5" thickBot="1">
      <c r="B100" s="436"/>
      <c r="C100" s="171">
        <v>630</v>
      </c>
      <c r="D100" s="36" t="s">
        <v>78</v>
      </c>
      <c r="E100" s="37">
        <v>91</v>
      </c>
      <c r="F100" s="37">
        <v>100</v>
      </c>
      <c r="G100" s="273">
        <f t="shared" si="1"/>
        <v>1.098901098901099</v>
      </c>
      <c r="I100" s="21"/>
    </row>
    <row r="101" spans="2:9" ht="13.5" thickBot="1">
      <c r="B101" s="436"/>
      <c r="C101" s="452" t="s">
        <v>225</v>
      </c>
      <c r="D101" s="453"/>
      <c r="E101" s="50">
        <f>SUM(E102:E104)</f>
        <v>86675</v>
      </c>
      <c r="F101" s="50">
        <f>SUM(F102:F104)</f>
        <v>94414</v>
      </c>
      <c r="G101" s="285">
        <f t="shared" si="1"/>
        <v>1.0892875685030285</v>
      </c>
      <c r="I101" s="21"/>
    </row>
    <row r="102" spans="2:7" ht="12.75">
      <c r="B102" s="436"/>
      <c r="C102" s="198"/>
      <c r="D102" s="56" t="s">
        <v>56</v>
      </c>
      <c r="E102" s="55">
        <v>45046</v>
      </c>
      <c r="F102" s="55">
        <v>45046</v>
      </c>
      <c r="G102" s="290">
        <f t="shared" si="1"/>
        <v>1</v>
      </c>
    </row>
    <row r="103" spans="2:9" ht="12.75">
      <c r="B103" s="436"/>
      <c r="C103" s="199"/>
      <c r="D103" s="34" t="s">
        <v>57</v>
      </c>
      <c r="E103" s="35">
        <v>41629</v>
      </c>
      <c r="F103" s="35">
        <f>46518+2850-3000</f>
        <v>46368</v>
      </c>
      <c r="G103" s="272">
        <f t="shared" si="1"/>
        <v>1.113838910374979</v>
      </c>
      <c r="H103" s="14"/>
      <c r="I103" s="14"/>
    </row>
    <row r="104" spans="2:10" ht="13.5" thickBot="1">
      <c r="B104" s="443"/>
      <c r="C104" s="200"/>
      <c r="D104" s="36" t="s">
        <v>58</v>
      </c>
      <c r="E104" s="37"/>
      <c r="F104" s="37">
        <f>3000</f>
        <v>3000</v>
      </c>
      <c r="G104" s="273">
        <f t="shared" si="1"/>
        <v>0</v>
      </c>
      <c r="I104" s="14"/>
      <c r="J104" s="14"/>
    </row>
    <row r="105" spans="2:7" s="48" customFormat="1" ht="15.75" thickBot="1">
      <c r="B105" s="141" t="s">
        <v>85</v>
      </c>
      <c r="C105" s="399" t="s">
        <v>59</v>
      </c>
      <c r="D105" s="400"/>
      <c r="E105" s="57">
        <f>SUM(E106:E108)</f>
        <v>599</v>
      </c>
      <c r="F105" s="57">
        <f>SUM(F106:F108)</f>
        <v>765</v>
      </c>
      <c r="G105" s="274">
        <f t="shared" si="1"/>
        <v>1.2771285475792988</v>
      </c>
    </row>
    <row r="106" spans="2:7" s="48" customFormat="1" ht="12.75" customHeight="1">
      <c r="B106" s="440"/>
      <c r="C106" s="197">
        <v>610</v>
      </c>
      <c r="D106" s="56" t="s">
        <v>2</v>
      </c>
      <c r="E106" s="55">
        <v>367</v>
      </c>
      <c r="F106" s="55">
        <v>464</v>
      </c>
      <c r="G106" s="290">
        <f t="shared" si="1"/>
        <v>1.2643051771117166</v>
      </c>
    </row>
    <row r="107" spans="2:7" s="48" customFormat="1" ht="12.75" customHeight="1">
      <c r="B107" s="441"/>
      <c r="C107" s="170">
        <v>620</v>
      </c>
      <c r="D107" s="34" t="s">
        <v>3</v>
      </c>
      <c r="E107" s="35">
        <v>145</v>
      </c>
      <c r="F107" s="35">
        <v>166</v>
      </c>
      <c r="G107" s="272">
        <f t="shared" si="1"/>
        <v>1.1448275862068966</v>
      </c>
    </row>
    <row r="108" spans="2:9" ht="12.75" customHeight="1" thickBot="1">
      <c r="B108" s="442"/>
      <c r="C108" s="171">
        <v>630</v>
      </c>
      <c r="D108" s="36" t="s">
        <v>78</v>
      </c>
      <c r="E108" s="37">
        <v>87</v>
      </c>
      <c r="F108" s="37">
        <v>135</v>
      </c>
      <c r="G108" s="273">
        <f t="shared" si="1"/>
        <v>1.5517241379310345</v>
      </c>
      <c r="I108" s="14"/>
    </row>
    <row r="109" spans="2:7" s="48" customFormat="1" ht="15.75" thickBot="1">
      <c r="B109" s="132" t="s">
        <v>90</v>
      </c>
      <c r="C109" s="399" t="s">
        <v>60</v>
      </c>
      <c r="D109" s="400"/>
      <c r="E109" s="57">
        <f>E110+E114</f>
        <v>1453</v>
      </c>
      <c r="F109" s="57">
        <f>F110+F114</f>
        <v>1418</v>
      </c>
      <c r="G109" s="274">
        <f t="shared" si="1"/>
        <v>0.9759119064005506</v>
      </c>
    </row>
    <row r="110" spans="2:10" ht="13.5" thickBot="1">
      <c r="B110" s="436"/>
      <c r="C110" s="450" t="s">
        <v>61</v>
      </c>
      <c r="D110" s="451"/>
      <c r="E110" s="17">
        <f>SUM(E111:E113)</f>
        <v>1372</v>
      </c>
      <c r="F110" s="17">
        <f>SUM(F111:F113)</f>
        <v>1318</v>
      </c>
      <c r="G110" s="289">
        <f t="shared" si="1"/>
        <v>0.9606413994169096</v>
      </c>
      <c r="H110" s="14"/>
      <c r="J110" s="14"/>
    </row>
    <row r="111" spans="2:8" ht="12.75">
      <c r="B111" s="436"/>
      <c r="C111" s="197">
        <v>610</v>
      </c>
      <c r="D111" s="56" t="s">
        <v>2</v>
      </c>
      <c r="E111" s="55">
        <v>726</v>
      </c>
      <c r="F111" s="55">
        <v>680</v>
      </c>
      <c r="G111" s="290">
        <f t="shared" si="1"/>
        <v>0.9366391184573003</v>
      </c>
      <c r="H111" s="14"/>
    </row>
    <row r="112" spans="2:8" ht="12.75">
      <c r="B112" s="436"/>
      <c r="C112" s="170">
        <v>620</v>
      </c>
      <c r="D112" s="34" t="s">
        <v>3</v>
      </c>
      <c r="E112" s="35">
        <v>254</v>
      </c>
      <c r="F112" s="35">
        <v>255</v>
      </c>
      <c r="G112" s="272">
        <f t="shared" si="1"/>
        <v>1.0039370078740157</v>
      </c>
      <c r="H112" s="14"/>
    </row>
    <row r="113" spans="2:9" ht="13.5" thickBot="1">
      <c r="B113" s="436"/>
      <c r="C113" s="171">
        <v>630</v>
      </c>
      <c r="D113" s="36" t="s">
        <v>78</v>
      </c>
      <c r="E113" s="37">
        <f>435-43</f>
        <v>392</v>
      </c>
      <c r="F113" s="37">
        <v>383</v>
      </c>
      <c r="G113" s="273">
        <f t="shared" si="1"/>
        <v>0.9770408163265306</v>
      </c>
      <c r="H113" s="14"/>
      <c r="I113" s="14"/>
    </row>
    <row r="114" spans="2:8" ht="13.5" thickBot="1">
      <c r="B114" s="436"/>
      <c r="C114" s="452" t="s">
        <v>62</v>
      </c>
      <c r="D114" s="453"/>
      <c r="E114" s="268">
        <f>E115</f>
        <v>81</v>
      </c>
      <c r="F114" s="268">
        <f>F115</f>
        <v>100</v>
      </c>
      <c r="G114" s="291">
        <f t="shared" si="1"/>
        <v>1.2345679012345678</v>
      </c>
      <c r="H114" s="14"/>
    </row>
    <row r="115" spans="2:9" ht="13.5" thickBot="1">
      <c r="B115" s="443"/>
      <c r="C115" s="196">
        <v>630</v>
      </c>
      <c r="D115" s="36" t="s">
        <v>78</v>
      </c>
      <c r="E115" s="37">
        <v>81</v>
      </c>
      <c r="F115" s="37">
        <v>100</v>
      </c>
      <c r="G115" s="273">
        <f t="shared" si="1"/>
        <v>1.2345679012345678</v>
      </c>
      <c r="I115" s="14"/>
    </row>
    <row r="116" spans="2:9" s="52" customFormat="1" ht="15.75" thickBot="1">
      <c r="B116" s="292" t="s">
        <v>91</v>
      </c>
      <c r="C116" s="399" t="s">
        <v>92</v>
      </c>
      <c r="D116" s="400"/>
      <c r="E116" s="57">
        <f>SUM(E117:E120)</f>
        <v>3262</v>
      </c>
      <c r="F116" s="57">
        <f>SUM(F117:F120)</f>
        <v>3340</v>
      </c>
      <c r="G116" s="274">
        <f t="shared" si="1"/>
        <v>1.0239117106069895</v>
      </c>
      <c r="I116" s="53"/>
    </row>
    <row r="117" spans="2:9" ht="12.75">
      <c r="B117" s="435"/>
      <c r="C117" s="197">
        <v>610</v>
      </c>
      <c r="D117" s="56" t="s">
        <v>2</v>
      </c>
      <c r="E117" s="55">
        <v>2217</v>
      </c>
      <c r="F117" s="55">
        <v>2298</v>
      </c>
      <c r="G117" s="290">
        <f t="shared" si="1"/>
        <v>1.0365358592692828</v>
      </c>
      <c r="I117" s="14"/>
    </row>
    <row r="118" spans="2:9" ht="12.75">
      <c r="B118" s="436"/>
      <c r="C118" s="170">
        <v>620</v>
      </c>
      <c r="D118" s="34" t="s">
        <v>3</v>
      </c>
      <c r="E118" s="35">
        <v>777</v>
      </c>
      <c r="F118" s="35">
        <v>805</v>
      </c>
      <c r="G118" s="272">
        <f t="shared" si="1"/>
        <v>1.0360360360360361</v>
      </c>
      <c r="I118" s="14"/>
    </row>
    <row r="119" spans="2:9" ht="13.5" thickBot="1">
      <c r="B119" s="436"/>
      <c r="C119" s="171">
        <v>630</v>
      </c>
      <c r="D119" s="36" t="s">
        <v>78</v>
      </c>
      <c r="E119" s="37">
        <f>268-21</f>
        <v>247</v>
      </c>
      <c r="F119" s="37">
        <v>212</v>
      </c>
      <c r="G119" s="273">
        <v>0.7910447761194029</v>
      </c>
      <c r="I119" s="14"/>
    </row>
    <row r="120" spans="2:9" ht="13.5" thickBot="1">
      <c r="B120" s="437"/>
      <c r="C120" s="345">
        <v>630</v>
      </c>
      <c r="D120" s="346" t="s">
        <v>307</v>
      </c>
      <c r="E120" s="347">
        <v>21</v>
      </c>
      <c r="F120" s="347">
        <v>25</v>
      </c>
      <c r="G120" s="348">
        <f t="shared" si="1"/>
        <v>1.1904761904761905</v>
      </c>
      <c r="I120" s="14"/>
    </row>
    <row r="121" spans="2:9" ht="13.5" customHeight="1" thickTop="1">
      <c r="B121" s="438" t="s">
        <v>75</v>
      </c>
      <c r="C121" s="446" t="s">
        <v>76</v>
      </c>
      <c r="D121" s="448" t="s">
        <v>77</v>
      </c>
      <c r="E121" s="391" t="s">
        <v>94</v>
      </c>
      <c r="F121" s="391" t="s">
        <v>84</v>
      </c>
      <c r="G121" s="444" t="s">
        <v>95</v>
      </c>
      <c r="I121" s="14"/>
    </row>
    <row r="122" spans="2:9" ht="13.5" thickBot="1">
      <c r="B122" s="439"/>
      <c r="C122" s="447"/>
      <c r="D122" s="449"/>
      <c r="E122" s="392"/>
      <c r="F122" s="392"/>
      <c r="G122" s="445"/>
      <c r="I122" s="14"/>
    </row>
    <row r="123" spans="2:9" s="52" customFormat="1" ht="16.5" thickBot="1" thickTop="1">
      <c r="B123" s="142" t="s">
        <v>63</v>
      </c>
      <c r="C123" s="399" t="s">
        <v>93</v>
      </c>
      <c r="D123" s="400"/>
      <c r="E123" s="57">
        <f>SUM(E124:E126)</f>
        <v>1105</v>
      </c>
      <c r="F123" s="57">
        <f>SUM(F124:F126)</f>
        <v>1045</v>
      </c>
      <c r="G123" s="274">
        <f aca="true" t="shared" si="2" ref="G123:G139">IF(E123=0,0,F123/E123)</f>
        <v>0.9457013574660633</v>
      </c>
      <c r="I123" s="53"/>
    </row>
    <row r="124" spans="2:9" s="52" customFormat="1" ht="12.75" customHeight="1">
      <c r="B124" s="465"/>
      <c r="C124" s="169">
        <v>610</v>
      </c>
      <c r="D124" s="32" t="s">
        <v>2</v>
      </c>
      <c r="E124" s="33">
        <v>673</v>
      </c>
      <c r="F124" s="33">
        <v>623</v>
      </c>
      <c r="G124" s="271">
        <f t="shared" si="2"/>
        <v>0.9257057949479941</v>
      </c>
      <c r="I124" s="53"/>
    </row>
    <row r="125" spans="2:9" s="52" customFormat="1" ht="12.75" customHeight="1">
      <c r="B125" s="466"/>
      <c r="C125" s="170">
        <v>620</v>
      </c>
      <c r="D125" s="34" t="s">
        <v>3</v>
      </c>
      <c r="E125" s="35">
        <v>250</v>
      </c>
      <c r="F125" s="35">
        <v>241</v>
      </c>
      <c r="G125" s="272">
        <f t="shared" si="2"/>
        <v>0.964</v>
      </c>
      <c r="I125" s="53"/>
    </row>
    <row r="126" spans="2:9" s="52" customFormat="1" ht="12.75" customHeight="1" thickBot="1">
      <c r="B126" s="467"/>
      <c r="C126" s="187">
        <v>630</v>
      </c>
      <c r="D126" s="158" t="s">
        <v>78</v>
      </c>
      <c r="E126" s="159">
        <v>182</v>
      </c>
      <c r="F126" s="159">
        <v>181</v>
      </c>
      <c r="G126" s="286">
        <f t="shared" si="2"/>
        <v>0.9945054945054945</v>
      </c>
      <c r="I126" s="53"/>
    </row>
    <row r="127" spans="2:9" s="48" customFormat="1" ht="30.75" customHeight="1" thickBot="1" thickTop="1">
      <c r="B127" s="143" t="s">
        <v>64</v>
      </c>
      <c r="C127" s="468" t="s">
        <v>89</v>
      </c>
      <c r="D127" s="469"/>
      <c r="E127" s="144">
        <f>E128+E132</f>
        <v>3127</v>
      </c>
      <c r="F127" s="144">
        <f>F128+F132</f>
        <v>3247</v>
      </c>
      <c r="G127" s="293">
        <f t="shared" si="2"/>
        <v>1.03837543971858</v>
      </c>
      <c r="I127" s="51"/>
    </row>
    <row r="128" spans="2:9" s="48" customFormat="1" ht="12.75" customHeight="1" thickBot="1">
      <c r="B128" s="463"/>
      <c r="C128" s="461" t="s">
        <v>65</v>
      </c>
      <c r="D128" s="462"/>
      <c r="E128" s="149">
        <f>SUM(E129:E131)</f>
        <v>817</v>
      </c>
      <c r="F128" s="149">
        <f>SUM(F129:F131)</f>
        <v>877</v>
      </c>
      <c r="G128" s="294">
        <f t="shared" si="2"/>
        <v>1.0734394124847002</v>
      </c>
      <c r="I128" s="51"/>
    </row>
    <row r="129" spans="2:9" s="48" customFormat="1" ht="12.75" customHeight="1">
      <c r="B129" s="464"/>
      <c r="C129" s="197">
        <v>610</v>
      </c>
      <c r="D129" s="56" t="s">
        <v>2</v>
      </c>
      <c r="E129" s="295">
        <v>476</v>
      </c>
      <c r="F129" s="295">
        <v>518</v>
      </c>
      <c r="G129" s="296">
        <f t="shared" si="2"/>
        <v>1.088235294117647</v>
      </c>
      <c r="I129" s="51"/>
    </row>
    <row r="130" spans="2:9" s="48" customFormat="1" ht="12.75" customHeight="1">
      <c r="B130" s="464"/>
      <c r="C130" s="170">
        <v>620</v>
      </c>
      <c r="D130" s="34" t="s">
        <v>3</v>
      </c>
      <c r="E130" s="297">
        <v>167</v>
      </c>
      <c r="F130" s="297">
        <v>185</v>
      </c>
      <c r="G130" s="298">
        <f t="shared" si="2"/>
        <v>1.1077844311377245</v>
      </c>
      <c r="I130" s="51"/>
    </row>
    <row r="131" spans="2:10" ht="13.5" thickBot="1">
      <c r="B131" s="464"/>
      <c r="C131" s="171">
        <v>630</v>
      </c>
      <c r="D131" s="36" t="s">
        <v>78</v>
      </c>
      <c r="E131" s="37">
        <v>174</v>
      </c>
      <c r="F131" s="37">
        <v>174</v>
      </c>
      <c r="G131" s="273">
        <f t="shared" si="2"/>
        <v>1</v>
      </c>
      <c r="J131" s="14"/>
    </row>
    <row r="132" spans="2:10" ht="13.5" thickBot="1">
      <c r="B132" s="464"/>
      <c r="C132" s="452" t="s">
        <v>255</v>
      </c>
      <c r="D132" s="453"/>
      <c r="E132" s="50">
        <f>SUM(E133:E138)</f>
        <v>2310</v>
      </c>
      <c r="F132" s="50">
        <f>SUM(F133:F138)</f>
        <v>2370</v>
      </c>
      <c r="G132" s="285">
        <f t="shared" si="2"/>
        <v>1.025974025974026</v>
      </c>
      <c r="J132" s="14"/>
    </row>
    <row r="133" spans="2:7" ht="12.75">
      <c r="B133" s="464"/>
      <c r="C133" s="201"/>
      <c r="D133" s="150" t="s">
        <v>66</v>
      </c>
      <c r="E133" s="55">
        <v>160</v>
      </c>
      <c r="F133" s="55">
        <v>160</v>
      </c>
      <c r="G133" s="290">
        <f t="shared" si="2"/>
        <v>1</v>
      </c>
    </row>
    <row r="134" spans="2:7" ht="12.75">
      <c r="B134" s="464"/>
      <c r="C134" s="195"/>
      <c r="D134" s="44" t="s">
        <v>67</v>
      </c>
      <c r="E134" s="35">
        <v>0</v>
      </c>
      <c r="F134" s="35">
        <v>0</v>
      </c>
      <c r="G134" s="272">
        <f t="shared" si="2"/>
        <v>0</v>
      </c>
    </row>
    <row r="135" spans="2:7" ht="12.75">
      <c r="B135" s="464"/>
      <c r="C135" s="195">
        <v>630</v>
      </c>
      <c r="D135" s="44" t="s">
        <v>68</v>
      </c>
      <c r="E135" s="35">
        <v>1000</v>
      </c>
      <c r="F135" s="35">
        <v>1100</v>
      </c>
      <c r="G135" s="272">
        <f t="shared" si="2"/>
        <v>1.1</v>
      </c>
    </row>
    <row r="136" spans="2:7" ht="12.75">
      <c r="B136" s="464"/>
      <c r="C136" s="195">
        <v>630</v>
      </c>
      <c r="D136" s="44" t="s">
        <v>69</v>
      </c>
      <c r="E136" s="35">
        <v>400</v>
      </c>
      <c r="F136" s="35">
        <v>400</v>
      </c>
      <c r="G136" s="272">
        <f t="shared" si="2"/>
        <v>1</v>
      </c>
    </row>
    <row r="137" spans="2:7" ht="12.75">
      <c r="B137" s="464"/>
      <c r="C137" s="195">
        <v>630</v>
      </c>
      <c r="D137" s="44" t="s">
        <v>70</v>
      </c>
      <c r="E137" s="35">
        <v>700</v>
      </c>
      <c r="F137" s="35">
        <v>700</v>
      </c>
      <c r="G137" s="272">
        <f t="shared" si="2"/>
        <v>1</v>
      </c>
    </row>
    <row r="138" spans="2:7" ht="13.5" thickBot="1">
      <c r="B138" s="464"/>
      <c r="C138" s="195">
        <v>630</v>
      </c>
      <c r="D138" s="44" t="s">
        <v>71</v>
      </c>
      <c r="E138" s="35">
        <v>50</v>
      </c>
      <c r="F138" s="35">
        <v>10</v>
      </c>
      <c r="G138" s="272">
        <f t="shared" si="2"/>
        <v>0.2</v>
      </c>
    </row>
    <row r="139" spans="2:7" s="54" customFormat="1" ht="17.25" thickBot="1" thickTop="1">
      <c r="B139" s="145"/>
      <c r="C139" s="232"/>
      <c r="D139" s="146" t="s">
        <v>74</v>
      </c>
      <c r="E139" s="147">
        <f>E4+E10+E13+E19+E21+E23+E27+E29+E33+E35+E38+E46+E50+E52+E63+E67+E69+E71+E75+E79+E86+E89+E96+E105+E109+E116+E123+E127+E73+E17</f>
        <v>177371</v>
      </c>
      <c r="F139" s="147">
        <f>F4+F10+F13+F19+F21+F23+F27+F29+F33+F35+F38+F46+F50+F52+F63+F67+F69+F71+F75+F79+F86+F89+F96+F105+F109+F116+F123+F127+F73</f>
        <v>186074.858</v>
      </c>
      <c r="G139" s="299">
        <f t="shared" si="2"/>
        <v>1.049071482936895</v>
      </c>
    </row>
    <row r="140" ht="13.5" thickTop="1"/>
    <row r="141" spans="5:7" ht="12.75">
      <c r="E141" s="14"/>
      <c r="F141" s="14"/>
      <c r="G141" s="11"/>
    </row>
    <row r="142" spans="4:7" ht="12.75">
      <c r="D142" s="26"/>
      <c r="E142" s="27"/>
      <c r="F142" s="27"/>
      <c r="G142" s="27"/>
    </row>
    <row r="143" spans="4:8" ht="12.75">
      <c r="D143" s="28"/>
      <c r="E143" s="29"/>
      <c r="F143" s="29"/>
      <c r="G143" s="29"/>
      <c r="H143" s="30"/>
    </row>
    <row r="144" ht="12.75">
      <c r="E144" s="14"/>
    </row>
    <row r="145" ht="12.75">
      <c r="E145" s="14"/>
    </row>
    <row r="146" spans="5:7" ht="12.75">
      <c r="E146" s="14"/>
      <c r="F146" s="14"/>
      <c r="G146" s="14"/>
    </row>
    <row r="164" spans="2:7" ht="12.75">
      <c r="B164" s="31"/>
      <c r="C164" s="203"/>
      <c r="D164" s="31"/>
      <c r="E164" s="31"/>
      <c r="F164" s="31"/>
      <c r="G164" s="31"/>
    </row>
  </sheetData>
  <mergeCells count="76">
    <mergeCell ref="B39:B45"/>
    <mergeCell ref="C35:D35"/>
    <mergeCell ref="B5:B9"/>
    <mergeCell ref="C52:D52"/>
    <mergeCell ref="C27:D27"/>
    <mergeCell ref="B11:B12"/>
    <mergeCell ref="B14:B16"/>
    <mergeCell ref="C46:D46"/>
    <mergeCell ref="C13:D13"/>
    <mergeCell ref="C50:D50"/>
    <mergeCell ref="C17:D17"/>
    <mergeCell ref="B36:B37"/>
    <mergeCell ref="C38:D38"/>
    <mergeCell ref="C4:D4"/>
    <mergeCell ref="B87:B88"/>
    <mergeCell ref="B24:B26"/>
    <mergeCell ref="C10:D10"/>
    <mergeCell ref="C19:D19"/>
    <mergeCell ref="C21:D21"/>
    <mergeCell ref="C23:D23"/>
    <mergeCell ref="C29:D29"/>
    <mergeCell ref="C33:D33"/>
    <mergeCell ref="B47:B49"/>
    <mergeCell ref="B53:B60"/>
    <mergeCell ref="B2:B3"/>
    <mergeCell ref="C2:C3"/>
    <mergeCell ref="D2:D3"/>
    <mergeCell ref="B1:G1"/>
    <mergeCell ref="G2:G3"/>
    <mergeCell ref="E2:E3"/>
    <mergeCell ref="F2:F3"/>
    <mergeCell ref="C128:D128"/>
    <mergeCell ref="B128:B138"/>
    <mergeCell ref="C132:D132"/>
    <mergeCell ref="B90:B95"/>
    <mergeCell ref="B97:B104"/>
    <mergeCell ref="C114:D114"/>
    <mergeCell ref="B124:B126"/>
    <mergeCell ref="C127:D127"/>
    <mergeCell ref="C96:D96"/>
    <mergeCell ref="C97:D97"/>
    <mergeCell ref="C53:D53"/>
    <mergeCell ref="C57:D57"/>
    <mergeCell ref="B61:B62"/>
    <mergeCell ref="C61:C62"/>
    <mergeCell ref="D61:D62"/>
    <mergeCell ref="E61:E62"/>
    <mergeCell ref="F61:F62"/>
    <mergeCell ref="G61:G62"/>
    <mergeCell ref="C63:D63"/>
    <mergeCell ref="C110:D110"/>
    <mergeCell ref="C86:D86"/>
    <mergeCell ref="C75:D75"/>
    <mergeCell ref="C79:D79"/>
    <mergeCell ref="C89:D89"/>
    <mergeCell ref="C101:D101"/>
    <mergeCell ref="B64:B66"/>
    <mergeCell ref="C67:D67"/>
    <mergeCell ref="C69:D69"/>
    <mergeCell ref="C71:D71"/>
    <mergeCell ref="F121:F122"/>
    <mergeCell ref="G121:G122"/>
    <mergeCell ref="C123:D123"/>
    <mergeCell ref="C116:D116"/>
    <mergeCell ref="C121:C122"/>
    <mergeCell ref="D121:D122"/>
    <mergeCell ref="B80:B85"/>
    <mergeCell ref="C73:D73"/>
    <mergeCell ref="E121:E122"/>
    <mergeCell ref="B117:B120"/>
    <mergeCell ref="B121:B122"/>
    <mergeCell ref="C105:D105"/>
    <mergeCell ref="B106:B108"/>
    <mergeCell ref="C109:D109"/>
    <mergeCell ref="B110:B115"/>
    <mergeCell ref="B76:B78"/>
  </mergeCells>
  <printOptions/>
  <pageMargins left="0.4" right="0.37" top="0.37" bottom="0.24" header="0.17" footer="0.22"/>
  <pageSetup orientation="portrait" paperSize="9" scale="99" r:id="rId1"/>
  <headerFooter alignWithMargins="0">
    <oddHeader xml:space="preserve">&amp;RPrílohač.4  Tabuľková časť rozpočtu </oddHeader>
  </headerFooter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F36"/>
  <sheetViews>
    <sheetView showGridLines="0" workbookViewId="0" topLeftCell="A22">
      <selection activeCell="F36" sqref="F36"/>
    </sheetView>
  </sheetViews>
  <sheetFormatPr defaultColWidth="9.140625" defaultRowHeight="12.75"/>
  <cols>
    <col min="1" max="1" width="1.1484375" style="0" customWidth="1"/>
    <col min="3" max="3" width="9.140625" style="166" customWidth="1"/>
    <col min="4" max="4" width="40.57421875" style="0" customWidth="1"/>
    <col min="5" max="5" width="14.28125" style="0" customWidth="1"/>
    <col min="6" max="6" width="13.00390625" style="0" customWidth="1"/>
  </cols>
  <sheetData>
    <row r="1" ht="12.75">
      <c r="B1" s="58" t="s">
        <v>200</v>
      </c>
    </row>
    <row r="2" ht="13.5" thickBot="1">
      <c r="B2" s="58" t="s">
        <v>201</v>
      </c>
    </row>
    <row r="3" spans="2:6" ht="13.5" thickTop="1">
      <c r="B3" s="417" t="s">
        <v>175</v>
      </c>
      <c r="C3" s="423" t="s">
        <v>76</v>
      </c>
      <c r="D3" s="391" t="s">
        <v>190</v>
      </c>
      <c r="E3" s="391" t="s">
        <v>94</v>
      </c>
      <c r="F3" s="481" t="s">
        <v>84</v>
      </c>
    </row>
    <row r="4" spans="2:6" ht="13.5" thickBot="1">
      <c r="B4" s="418"/>
      <c r="C4" s="424"/>
      <c r="D4" s="392"/>
      <c r="E4" s="392"/>
      <c r="F4" s="482"/>
    </row>
    <row r="5" spans="2:6" s="87" customFormat="1" ht="17.25" thickBot="1" thickTop="1">
      <c r="B5" s="212">
        <v>200</v>
      </c>
      <c r="C5" s="425" t="s">
        <v>182</v>
      </c>
      <c r="D5" s="426"/>
      <c r="E5" s="326">
        <f>E6</f>
        <v>38726</v>
      </c>
      <c r="F5" s="384">
        <f>F6</f>
        <v>2325</v>
      </c>
    </row>
    <row r="6" spans="2:6" s="66" customFormat="1" ht="15.75" thickBot="1">
      <c r="B6" s="213">
        <v>230</v>
      </c>
      <c r="C6" s="399" t="s">
        <v>191</v>
      </c>
      <c r="D6" s="400"/>
      <c r="E6" s="57">
        <f>E7+E10</f>
        <v>38726</v>
      </c>
      <c r="F6" s="133">
        <f>F7+F10</f>
        <v>2325</v>
      </c>
    </row>
    <row r="7" spans="2:6" s="76" customFormat="1" ht="13.5" thickBot="1">
      <c r="B7" s="388"/>
      <c r="C7" s="165">
        <v>231</v>
      </c>
      <c r="D7" s="64" t="s">
        <v>197</v>
      </c>
      <c r="E7" s="6">
        <f>SUM(E8:E9)</f>
        <v>6032</v>
      </c>
      <c r="F7" s="215">
        <f>SUM(F8:F9)</f>
        <v>50</v>
      </c>
    </row>
    <row r="8" spans="2:6" ht="12.75">
      <c r="B8" s="389"/>
      <c r="C8" s="405"/>
      <c r="D8" s="112" t="s">
        <v>192</v>
      </c>
      <c r="E8" s="97">
        <v>5950</v>
      </c>
      <c r="F8" s="216"/>
    </row>
    <row r="9" spans="2:6" ht="13.5" thickBot="1">
      <c r="B9" s="389"/>
      <c r="C9" s="407"/>
      <c r="D9" s="104" t="s">
        <v>193</v>
      </c>
      <c r="E9" s="82">
        <v>82</v>
      </c>
      <c r="F9" s="217">
        <v>50</v>
      </c>
    </row>
    <row r="10" spans="2:6" ht="13.5" thickBot="1">
      <c r="B10" s="389"/>
      <c r="C10" s="204">
        <v>233</v>
      </c>
      <c r="D10" s="5" t="s">
        <v>198</v>
      </c>
      <c r="E10" s="6">
        <f>SUM(E11:E12)</f>
        <v>32694</v>
      </c>
      <c r="F10" s="215">
        <f>SUM(F11:F12)</f>
        <v>2275</v>
      </c>
    </row>
    <row r="11" spans="2:6" ht="12.75">
      <c r="B11" s="389"/>
      <c r="C11" s="405"/>
      <c r="D11" s="100" t="s">
        <v>194</v>
      </c>
      <c r="E11" s="78">
        <v>31815</v>
      </c>
      <c r="F11" s="218">
        <v>2275</v>
      </c>
    </row>
    <row r="12" spans="2:6" ht="13.5" thickBot="1">
      <c r="B12" s="389"/>
      <c r="C12" s="407"/>
      <c r="D12" s="104" t="s">
        <v>300</v>
      </c>
      <c r="E12" s="82">
        <v>879</v>
      </c>
      <c r="F12" s="217"/>
    </row>
    <row r="13" spans="2:6" s="106" customFormat="1" ht="16.5" thickBot="1">
      <c r="B13" s="219">
        <v>300</v>
      </c>
      <c r="C13" s="397" t="s">
        <v>185</v>
      </c>
      <c r="D13" s="398"/>
      <c r="E13" s="113">
        <f>E14+E32</f>
        <v>63513</v>
      </c>
      <c r="F13" s="220">
        <f>F14+F32</f>
        <v>21189</v>
      </c>
    </row>
    <row r="14" spans="2:6" s="66" customFormat="1" ht="15.75" thickBot="1">
      <c r="B14" s="213">
        <v>320</v>
      </c>
      <c r="C14" s="399" t="s">
        <v>195</v>
      </c>
      <c r="D14" s="400"/>
      <c r="E14" s="114">
        <f>E15</f>
        <v>63513</v>
      </c>
      <c r="F14" s="221">
        <f>F15</f>
        <v>21189</v>
      </c>
    </row>
    <row r="15" spans="2:6" s="76" customFormat="1" ht="13.5" thickBot="1">
      <c r="B15" s="485"/>
      <c r="C15" s="165">
        <v>321</v>
      </c>
      <c r="D15" s="64" t="s">
        <v>187</v>
      </c>
      <c r="E15" s="99">
        <v>63513</v>
      </c>
      <c r="F15" s="222">
        <f>SUM(F16:F31)</f>
        <v>21189</v>
      </c>
    </row>
    <row r="16" spans="2:6" ht="12.75">
      <c r="B16" s="486"/>
      <c r="C16" s="405"/>
      <c r="D16" s="108" t="s">
        <v>295</v>
      </c>
      <c r="E16" s="83"/>
      <c r="F16" s="223">
        <v>4562</v>
      </c>
    </row>
    <row r="17" spans="2:6" ht="12.75">
      <c r="B17" s="486"/>
      <c r="C17" s="406"/>
      <c r="D17" s="79" t="s">
        <v>292</v>
      </c>
      <c r="E17" s="80"/>
      <c r="F17" s="224">
        <v>5060</v>
      </c>
    </row>
    <row r="18" spans="2:6" ht="12.75">
      <c r="B18" s="486"/>
      <c r="C18" s="406"/>
      <c r="D18" s="79" t="s">
        <v>293</v>
      </c>
      <c r="E18" s="80"/>
      <c r="F18" s="224">
        <v>1615</v>
      </c>
    </row>
    <row r="19" spans="2:6" ht="12.75">
      <c r="B19" s="486"/>
      <c r="C19" s="406"/>
      <c r="D19" s="79" t="s">
        <v>294</v>
      </c>
      <c r="E19" s="80"/>
      <c r="F19" s="224">
        <v>8228</v>
      </c>
    </row>
    <row r="20" spans="2:6" ht="12.75">
      <c r="B20" s="486"/>
      <c r="C20" s="406"/>
      <c r="D20" s="79" t="s">
        <v>297</v>
      </c>
      <c r="E20" s="80"/>
      <c r="F20" s="224">
        <v>591</v>
      </c>
    </row>
    <row r="21" spans="2:6" ht="12.75">
      <c r="B21" s="486"/>
      <c r="C21" s="406"/>
      <c r="D21" s="79" t="s">
        <v>309</v>
      </c>
      <c r="E21" s="80"/>
      <c r="F21" s="224">
        <v>1133</v>
      </c>
    </row>
    <row r="22" spans="2:6" ht="12.75">
      <c r="B22" s="486"/>
      <c r="C22" s="406"/>
      <c r="D22" s="79"/>
      <c r="E22" s="80"/>
      <c r="F22" s="224"/>
    </row>
    <row r="23" spans="2:6" ht="12.75">
      <c r="B23" s="486"/>
      <c r="C23" s="406"/>
      <c r="D23" s="79"/>
      <c r="E23" s="80"/>
      <c r="F23" s="224"/>
    </row>
    <row r="24" spans="2:6" ht="12.75">
      <c r="B24" s="486"/>
      <c r="C24" s="406"/>
      <c r="D24" s="79"/>
      <c r="E24" s="80"/>
      <c r="F24" s="224"/>
    </row>
    <row r="25" spans="2:6" ht="12.75">
      <c r="B25" s="486"/>
      <c r="C25" s="406"/>
      <c r="D25" s="79"/>
      <c r="E25" s="80"/>
      <c r="F25" s="224"/>
    </row>
    <row r="26" spans="2:6" ht="12.75">
      <c r="B26" s="486"/>
      <c r="C26" s="406"/>
      <c r="D26" s="79"/>
      <c r="E26" s="80"/>
      <c r="F26" s="224"/>
    </row>
    <row r="27" spans="2:6" ht="12.75">
      <c r="B27" s="486"/>
      <c r="C27" s="406"/>
      <c r="D27" s="79"/>
      <c r="E27" s="80"/>
      <c r="F27" s="224"/>
    </row>
    <row r="28" spans="2:6" ht="12.75">
      <c r="B28" s="486"/>
      <c r="C28" s="406"/>
      <c r="D28" s="79"/>
      <c r="E28" s="80"/>
      <c r="F28" s="224"/>
    </row>
    <row r="29" spans="2:6" ht="12.75">
      <c r="B29" s="486"/>
      <c r="C29" s="406"/>
      <c r="D29" s="79"/>
      <c r="E29" s="80"/>
      <c r="F29" s="224"/>
    </row>
    <row r="30" spans="2:6" ht="12.75">
      <c r="B30" s="486"/>
      <c r="C30" s="406"/>
      <c r="D30" s="79"/>
      <c r="E30" s="80"/>
      <c r="F30" s="224"/>
    </row>
    <row r="31" spans="2:6" ht="13.5" thickBot="1">
      <c r="B31" s="487"/>
      <c r="C31" s="407"/>
      <c r="D31" s="81"/>
      <c r="E31" s="82"/>
      <c r="F31" s="217"/>
    </row>
    <row r="32" spans="2:6" s="66" customFormat="1" ht="15.75" thickBot="1">
      <c r="B32" s="225">
        <v>330</v>
      </c>
      <c r="C32" s="399" t="s">
        <v>172</v>
      </c>
      <c r="D32" s="400"/>
      <c r="E32" s="107">
        <f>E33</f>
        <v>0</v>
      </c>
      <c r="F32" s="226">
        <f>F33</f>
        <v>0</v>
      </c>
    </row>
    <row r="33" spans="2:6" ht="13.5" thickBot="1">
      <c r="B33" s="483"/>
      <c r="C33" s="204">
        <v>332</v>
      </c>
      <c r="D33" s="5" t="s">
        <v>199</v>
      </c>
      <c r="E33" s="6"/>
      <c r="F33" s="215"/>
    </row>
    <row r="34" spans="2:6" ht="12.75">
      <c r="B34" s="484"/>
      <c r="C34" s="405"/>
      <c r="D34" s="102"/>
      <c r="E34" s="111"/>
      <c r="F34" s="227"/>
    </row>
    <row r="35" spans="2:6" ht="13.5" thickBot="1">
      <c r="B35" s="484"/>
      <c r="C35" s="406"/>
      <c r="D35" s="7"/>
      <c r="E35" s="4"/>
      <c r="F35" s="229"/>
    </row>
    <row r="36" spans="2:6" s="87" customFormat="1" ht="17.25" thickBot="1" thickTop="1">
      <c r="B36" s="230"/>
      <c r="C36" s="231"/>
      <c r="D36" s="146" t="s">
        <v>196</v>
      </c>
      <c r="E36" s="147">
        <f>E13+E5</f>
        <v>102239</v>
      </c>
      <c r="F36" s="148">
        <f>F13+F5</f>
        <v>23514</v>
      </c>
    </row>
    <row r="37" ht="13.5" thickTop="1"/>
  </sheetData>
  <mergeCells count="17">
    <mergeCell ref="C5:D5"/>
    <mergeCell ref="C6:D6"/>
    <mergeCell ref="C13:D13"/>
    <mergeCell ref="C14:D14"/>
    <mergeCell ref="B33:B35"/>
    <mergeCell ref="C16:C31"/>
    <mergeCell ref="C34:C35"/>
    <mergeCell ref="C8:C9"/>
    <mergeCell ref="C11:C12"/>
    <mergeCell ref="B7:B12"/>
    <mergeCell ref="B15:B31"/>
    <mergeCell ref="C32:D32"/>
    <mergeCell ref="E3:E4"/>
    <mergeCell ref="F3:F4"/>
    <mergeCell ref="B3:B4"/>
    <mergeCell ref="C3:C4"/>
    <mergeCell ref="D3:D4"/>
  </mergeCells>
  <printOptions/>
  <pageMargins left="0.42" right="0.37" top="1" bottom="1" header="0.4921259845" footer="0.4921259845"/>
  <pageSetup orientation="portrait" paperSize="9" r:id="rId1"/>
  <headerFooter alignWithMargins="0">
    <oddHeader xml:space="preserve">&amp;RPrílohač.4  Tabuľková časť rozpočtu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F68"/>
  <sheetViews>
    <sheetView showGridLines="0" workbookViewId="0" topLeftCell="A1">
      <selection activeCell="F1" sqref="F1:F16384"/>
    </sheetView>
  </sheetViews>
  <sheetFormatPr defaultColWidth="9.140625" defaultRowHeight="12.75"/>
  <cols>
    <col min="1" max="1" width="2.00390625" style="0" customWidth="1"/>
    <col min="2" max="2" width="12.00390625" style="0" customWidth="1"/>
    <col min="3" max="3" width="8.57421875" style="0" customWidth="1"/>
    <col min="4" max="4" width="40.421875" style="0" customWidth="1"/>
    <col min="5" max="5" width="10.421875" style="0" customWidth="1"/>
    <col min="6" max="6" width="10.421875" style="76" customWidth="1"/>
  </cols>
  <sheetData>
    <row r="1" spans="2:6" ht="13.5" thickBot="1">
      <c r="B1" s="116" t="s">
        <v>202</v>
      </c>
      <c r="C1" s="116"/>
      <c r="D1" s="59"/>
      <c r="E1" s="1"/>
      <c r="F1" s="1"/>
    </row>
    <row r="2" spans="2:6" ht="13.5" thickTop="1">
      <c r="B2" s="458" t="s">
        <v>75</v>
      </c>
      <c r="C2" s="459" t="s">
        <v>76</v>
      </c>
      <c r="D2" s="460" t="s">
        <v>77</v>
      </c>
      <c r="E2" s="391" t="s">
        <v>94</v>
      </c>
      <c r="F2" s="481" t="s">
        <v>84</v>
      </c>
    </row>
    <row r="3" spans="2:6" ht="19.5" customHeight="1" thickBot="1">
      <c r="B3" s="439"/>
      <c r="C3" s="447"/>
      <c r="D3" s="449"/>
      <c r="E3" s="392"/>
      <c r="F3" s="482"/>
    </row>
    <row r="4" spans="2:6" s="66" customFormat="1" ht="16.5" thickBot="1" thickTop="1">
      <c r="B4" s="140" t="s">
        <v>80</v>
      </c>
      <c r="C4" s="413" t="s">
        <v>203</v>
      </c>
      <c r="D4" s="414"/>
      <c r="E4" s="269">
        <v>11501</v>
      </c>
      <c r="F4" s="327">
        <f>SUM(F5:F7)</f>
        <v>0</v>
      </c>
    </row>
    <row r="5" spans="2:6" ht="12.75">
      <c r="B5" s="234"/>
      <c r="C5" s="117"/>
      <c r="D5" s="100"/>
      <c r="E5" s="78"/>
      <c r="F5" s="218"/>
    </row>
    <row r="6" spans="2:6" ht="12.75">
      <c r="B6" s="235"/>
      <c r="C6" s="118"/>
      <c r="D6" s="101"/>
      <c r="E6" s="80"/>
      <c r="F6" s="224"/>
    </row>
    <row r="7" spans="2:6" ht="13.5" thickBot="1">
      <c r="B7" s="235"/>
      <c r="C7" s="118"/>
      <c r="D7" s="101"/>
      <c r="E7" s="80"/>
      <c r="F7" s="224"/>
    </row>
    <row r="8" spans="2:6" s="66" customFormat="1" ht="15.75" thickBot="1">
      <c r="B8" s="132" t="s">
        <v>224</v>
      </c>
      <c r="C8" s="399" t="s">
        <v>13</v>
      </c>
      <c r="D8" s="400"/>
      <c r="E8" s="57">
        <v>541</v>
      </c>
      <c r="F8" s="133">
        <f>SUM(F9:F10)</f>
        <v>0</v>
      </c>
    </row>
    <row r="9" spans="2:6" ht="12.75">
      <c r="B9" s="235"/>
      <c r="C9" s="117"/>
      <c r="D9" s="77"/>
      <c r="E9" s="78"/>
      <c r="F9" s="218"/>
    </row>
    <row r="10" spans="2:6" ht="13.5" thickBot="1">
      <c r="B10" s="235"/>
      <c r="C10" s="118"/>
      <c r="D10" s="60"/>
      <c r="E10" s="4"/>
      <c r="F10" s="229"/>
    </row>
    <row r="11" spans="2:6" s="66" customFormat="1" ht="15.75" thickBot="1">
      <c r="B11" s="132" t="s">
        <v>204</v>
      </c>
      <c r="C11" s="399" t="s">
        <v>205</v>
      </c>
      <c r="D11" s="400"/>
      <c r="E11" s="68">
        <v>32828</v>
      </c>
      <c r="F11" s="233">
        <f>F12+F18</f>
        <v>8606</v>
      </c>
    </row>
    <row r="12" spans="2:6" ht="13.5" thickBot="1">
      <c r="B12" s="234"/>
      <c r="C12" s="124">
        <v>716</v>
      </c>
      <c r="D12" s="75" t="s">
        <v>222</v>
      </c>
      <c r="E12" s="99">
        <f>SUM(E13:E17)</f>
        <v>0</v>
      </c>
      <c r="F12" s="222">
        <f>SUM(F13:F17)</f>
        <v>1126</v>
      </c>
    </row>
    <row r="13" spans="2:6" ht="12.75">
      <c r="B13" s="235"/>
      <c r="C13" s="122"/>
      <c r="D13" s="110" t="s">
        <v>314</v>
      </c>
      <c r="E13" s="97"/>
      <c r="F13" s="216">
        <v>226</v>
      </c>
    </row>
    <row r="14" spans="2:6" ht="12.75">
      <c r="B14" s="235"/>
      <c r="C14" s="120"/>
      <c r="D14" s="101" t="s">
        <v>322</v>
      </c>
      <c r="E14" s="80"/>
      <c r="F14" s="224">
        <v>900</v>
      </c>
    </row>
    <row r="15" spans="2:6" ht="12.75">
      <c r="B15" s="235"/>
      <c r="C15" s="120"/>
      <c r="D15" s="101"/>
      <c r="E15" s="80"/>
      <c r="F15" s="224"/>
    </row>
    <row r="16" spans="2:6" ht="12.75">
      <c r="B16" s="235"/>
      <c r="C16" s="120"/>
      <c r="D16" s="101"/>
      <c r="E16" s="80"/>
      <c r="F16" s="224"/>
    </row>
    <row r="17" spans="2:6" ht="13.5" thickBot="1">
      <c r="B17" s="235"/>
      <c r="C17" s="120"/>
      <c r="D17" s="125"/>
      <c r="E17" s="126"/>
      <c r="F17" s="236"/>
    </row>
    <row r="18" spans="2:6" ht="13.5" thickBot="1">
      <c r="B18" s="235"/>
      <c r="C18" s="123">
        <v>717</v>
      </c>
      <c r="D18" s="75" t="s">
        <v>223</v>
      </c>
      <c r="E18" s="99">
        <f>SUM(E19:E24)</f>
        <v>0</v>
      </c>
      <c r="F18" s="222">
        <f>SUM(F19:F24)</f>
        <v>7480</v>
      </c>
    </row>
    <row r="19" spans="2:6" ht="12.75">
      <c r="B19" s="235"/>
      <c r="C19" s="120"/>
      <c r="D19" s="110" t="s">
        <v>295</v>
      </c>
      <c r="E19" s="97"/>
      <c r="F19" s="216">
        <v>5707</v>
      </c>
    </row>
    <row r="20" spans="2:6" ht="12.75">
      <c r="B20" s="235"/>
      <c r="C20" s="120"/>
      <c r="D20" s="101" t="s">
        <v>296</v>
      </c>
      <c r="E20" s="80"/>
      <c r="F20" s="224">
        <v>773</v>
      </c>
    </row>
    <row r="21" spans="2:6" ht="12.75">
      <c r="B21" s="235"/>
      <c r="C21" s="120"/>
      <c r="D21" s="101" t="s">
        <v>321</v>
      </c>
      <c r="E21" s="80"/>
      <c r="F21" s="224">
        <v>1000</v>
      </c>
    </row>
    <row r="22" spans="2:6" ht="12.75">
      <c r="B22" s="235"/>
      <c r="C22" s="120"/>
      <c r="D22" s="101"/>
      <c r="E22" s="80"/>
      <c r="F22" s="224"/>
    </row>
    <row r="23" spans="2:6" ht="12.75">
      <c r="B23" s="235"/>
      <c r="C23" s="120"/>
      <c r="D23" s="101"/>
      <c r="E23" s="80"/>
      <c r="F23" s="224"/>
    </row>
    <row r="24" spans="2:6" ht="13.5" thickBot="1">
      <c r="B24" s="237"/>
      <c r="C24" s="121"/>
      <c r="D24" s="104"/>
      <c r="E24" s="82"/>
      <c r="F24" s="217"/>
    </row>
    <row r="25" spans="2:6" s="66" customFormat="1" ht="15.75" thickBot="1">
      <c r="B25" s="238" t="s">
        <v>206</v>
      </c>
      <c r="C25" s="399" t="s">
        <v>207</v>
      </c>
      <c r="D25" s="400"/>
      <c r="E25" s="57">
        <v>4755</v>
      </c>
      <c r="F25" s="133">
        <f>SUM(F26:F34)</f>
        <v>3850</v>
      </c>
    </row>
    <row r="26" spans="2:6" ht="12.75">
      <c r="B26" s="235"/>
      <c r="C26" s="118"/>
      <c r="D26" s="100" t="s">
        <v>310</v>
      </c>
      <c r="E26" s="78"/>
      <c r="F26" s="218">
        <v>3850</v>
      </c>
    </row>
    <row r="27" spans="2:6" ht="12.75">
      <c r="B27" s="235"/>
      <c r="C27" s="118"/>
      <c r="D27" s="101" t="s">
        <v>315</v>
      </c>
      <c r="E27" s="80"/>
      <c r="F27" s="224"/>
    </row>
    <row r="28" spans="2:6" ht="12.75">
      <c r="B28" s="235"/>
      <c r="C28" s="118"/>
      <c r="D28" s="101"/>
      <c r="E28" s="80"/>
      <c r="F28" s="224"/>
    </row>
    <row r="29" spans="2:6" ht="12.75">
      <c r="B29" s="235"/>
      <c r="C29" s="118"/>
      <c r="D29" s="101"/>
      <c r="E29" s="80"/>
      <c r="F29" s="224"/>
    </row>
    <row r="30" spans="2:6" ht="12.75">
      <c r="B30" s="235"/>
      <c r="C30" s="118"/>
      <c r="D30" s="101"/>
      <c r="E30" s="80"/>
      <c r="F30" s="224"/>
    </row>
    <row r="31" spans="2:6" ht="12.75">
      <c r="B31" s="235"/>
      <c r="C31" s="118"/>
      <c r="D31" s="101"/>
      <c r="E31" s="80"/>
      <c r="F31" s="224"/>
    </row>
    <row r="32" spans="2:6" ht="12.75">
      <c r="B32" s="235"/>
      <c r="C32" s="118"/>
      <c r="D32" s="101"/>
      <c r="E32" s="80"/>
      <c r="F32" s="224"/>
    </row>
    <row r="33" spans="2:6" ht="12.75">
      <c r="B33" s="235"/>
      <c r="C33" s="118"/>
      <c r="D33" s="101"/>
      <c r="E33" s="80"/>
      <c r="F33" s="224"/>
    </row>
    <row r="34" spans="2:6" ht="13.5" thickBot="1">
      <c r="B34" s="237"/>
      <c r="C34" s="119"/>
      <c r="D34" s="104"/>
      <c r="E34" s="82"/>
      <c r="F34" s="217"/>
    </row>
    <row r="35" spans="2:6" s="66" customFormat="1" ht="15.75" thickBot="1">
      <c r="B35" s="239" t="s">
        <v>30</v>
      </c>
      <c r="C35" s="415" t="s">
        <v>31</v>
      </c>
      <c r="D35" s="416"/>
      <c r="E35" s="127">
        <v>1757</v>
      </c>
      <c r="F35" s="328">
        <f>SUM(F36:F37)</f>
        <v>1000</v>
      </c>
    </row>
    <row r="36" spans="2:6" ht="12.75">
      <c r="B36" s="240"/>
      <c r="C36" s="117"/>
      <c r="D36" s="130" t="s">
        <v>318</v>
      </c>
      <c r="E36" s="78"/>
      <c r="F36" s="218">
        <v>1000</v>
      </c>
    </row>
    <row r="37" spans="2:6" ht="13.5" thickBot="1">
      <c r="B37" s="241"/>
      <c r="C37" s="119"/>
      <c r="D37" s="131"/>
      <c r="E37" s="82"/>
      <c r="F37" s="217"/>
    </row>
    <row r="38" spans="2:6" s="66" customFormat="1" ht="15.75" thickBot="1">
      <c r="B38" s="242" t="s">
        <v>208</v>
      </c>
      <c r="C38" s="415" t="s">
        <v>209</v>
      </c>
      <c r="D38" s="416"/>
      <c r="E38" s="115">
        <v>16372</v>
      </c>
      <c r="F38" s="329">
        <f>SUM(F39:F44)</f>
        <v>23268</v>
      </c>
    </row>
    <row r="39" spans="2:6" ht="12.75">
      <c r="B39" s="235"/>
      <c r="C39" s="118"/>
      <c r="D39" s="100" t="s">
        <v>292</v>
      </c>
      <c r="E39" s="78"/>
      <c r="F39" s="218">
        <v>5176</v>
      </c>
    </row>
    <row r="40" spans="2:6" ht="12.75">
      <c r="B40" s="235"/>
      <c r="C40" s="118"/>
      <c r="D40" s="101" t="s">
        <v>293</v>
      </c>
      <c r="E40" s="80"/>
      <c r="F40" s="224">
        <v>9509</v>
      </c>
    </row>
    <row r="41" spans="2:6" ht="12.75">
      <c r="B41" s="235"/>
      <c r="C41" s="118"/>
      <c r="D41" s="101" t="s">
        <v>294</v>
      </c>
      <c r="E41" s="80"/>
      <c r="F41" s="224">
        <v>8583</v>
      </c>
    </row>
    <row r="42" spans="2:6" ht="12.75">
      <c r="B42" s="235"/>
      <c r="C42" s="118"/>
      <c r="D42" s="101" t="s">
        <v>316</v>
      </c>
      <c r="E42" s="80"/>
      <c r="F42" s="224"/>
    </row>
    <row r="43" spans="2:6" ht="12.75">
      <c r="B43" s="235"/>
      <c r="C43" s="118"/>
      <c r="D43" s="101"/>
      <c r="E43" s="80"/>
      <c r="F43" s="224"/>
    </row>
    <row r="44" spans="2:6" ht="13.5" thickBot="1">
      <c r="B44" s="235"/>
      <c r="C44" s="118"/>
      <c r="D44" s="104"/>
      <c r="E44" s="82"/>
      <c r="F44" s="217"/>
    </row>
    <row r="45" spans="2:6" s="66" customFormat="1" ht="15.75" thickBot="1">
      <c r="B45" s="238" t="s">
        <v>210</v>
      </c>
      <c r="C45" s="399" t="s">
        <v>211</v>
      </c>
      <c r="D45" s="400"/>
      <c r="E45" s="57">
        <v>1150</v>
      </c>
      <c r="F45" s="133">
        <f>SUM(F46:F47)</f>
        <v>2185</v>
      </c>
    </row>
    <row r="46" spans="2:6" s="66" customFormat="1" ht="13.5" customHeight="1">
      <c r="B46" s="243"/>
      <c r="C46" s="128"/>
      <c r="D46" s="38" t="s">
        <v>311</v>
      </c>
      <c r="E46" s="129"/>
      <c r="F46" s="383">
        <v>2185</v>
      </c>
    </row>
    <row r="47" spans="2:6" ht="13.5" thickBot="1">
      <c r="B47" s="235"/>
      <c r="C47" s="118"/>
      <c r="D47" s="7"/>
      <c r="E47" s="4"/>
      <c r="F47" s="229"/>
    </row>
    <row r="48" spans="2:6" s="66" customFormat="1" ht="15.75" thickBot="1">
      <c r="B48" s="238" t="s">
        <v>212</v>
      </c>
      <c r="C48" s="399" t="s">
        <v>213</v>
      </c>
      <c r="D48" s="400"/>
      <c r="E48" s="57">
        <v>10493</v>
      </c>
      <c r="F48" s="133">
        <f>SUM(F49:F55)</f>
        <v>3753</v>
      </c>
    </row>
    <row r="49" spans="2:6" ht="12.75">
      <c r="B49" s="235"/>
      <c r="C49" s="118"/>
      <c r="D49" s="163" t="s">
        <v>256</v>
      </c>
      <c r="E49" s="78"/>
      <c r="F49" s="218">
        <v>1500</v>
      </c>
    </row>
    <row r="50" spans="2:6" ht="12.75">
      <c r="B50" s="235"/>
      <c r="C50" s="118"/>
      <c r="D50" s="101" t="s">
        <v>257</v>
      </c>
      <c r="E50" s="80"/>
      <c r="F50" s="224">
        <v>137</v>
      </c>
    </row>
    <row r="51" spans="2:6" ht="12.75">
      <c r="B51" s="235"/>
      <c r="C51" s="118"/>
      <c r="D51" s="101" t="s">
        <v>258</v>
      </c>
      <c r="E51" s="80"/>
      <c r="F51" s="224">
        <v>287</v>
      </c>
    </row>
    <row r="52" spans="2:6" ht="12.75">
      <c r="B52" s="235"/>
      <c r="C52" s="118"/>
      <c r="D52" s="101" t="s">
        <v>259</v>
      </c>
      <c r="E52" s="80"/>
      <c r="F52" s="224">
        <v>479</v>
      </c>
    </row>
    <row r="53" spans="2:6" ht="12.75">
      <c r="B53" s="235"/>
      <c r="C53" s="118"/>
      <c r="D53" s="101" t="s">
        <v>317</v>
      </c>
      <c r="E53" s="80"/>
      <c r="F53" s="224">
        <v>1000</v>
      </c>
    </row>
    <row r="54" spans="2:6" ht="12.75">
      <c r="B54" s="235"/>
      <c r="C54" s="118"/>
      <c r="D54" s="101" t="s">
        <v>319</v>
      </c>
      <c r="E54" s="80"/>
      <c r="F54" s="224">
        <v>350</v>
      </c>
    </row>
    <row r="55" spans="2:6" ht="13.5" thickBot="1">
      <c r="B55" s="330"/>
      <c r="C55" s="331"/>
      <c r="D55" s="332"/>
      <c r="E55" s="333"/>
      <c r="F55" s="334"/>
    </row>
    <row r="56" spans="2:6" ht="13.5" thickTop="1">
      <c r="B56" s="458" t="s">
        <v>75</v>
      </c>
      <c r="C56" s="459" t="s">
        <v>76</v>
      </c>
      <c r="D56" s="460" t="s">
        <v>77</v>
      </c>
      <c r="E56" s="391" t="s">
        <v>94</v>
      </c>
      <c r="F56" s="481" t="s">
        <v>84</v>
      </c>
    </row>
    <row r="57" spans="2:6" ht="13.5" thickBot="1">
      <c r="B57" s="439"/>
      <c r="C57" s="447"/>
      <c r="D57" s="449"/>
      <c r="E57" s="392"/>
      <c r="F57" s="482"/>
    </row>
    <row r="58" spans="2:6" s="66" customFormat="1" ht="16.5" thickBot="1" thickTop="1">
      <c r="B58" s="238" t="s">
        <v>214</v>
      </c>
      <c r="C58" s="399" t="s">
        <v>215</v>
      </c>
      <c r="D58" s="400"/>
      <c r="E58" s="57">
        <v>250</v>
      </c>
      <c r="F58" s="133">
        <f>SUM(F59:F60)</f>
        <v>275</v>
      </c>
    </row>
    <row r="59" spans="2:6" ht="12.75">
      <c r="B59" s="235"/>
      <c r="C59" s="118"/>
      <c r="D59" s="100" t="s">
        <v>320</v>
      </c>
      <c r="E59" s="78"/>
      <c r="F59" s="218">
        <v>275</v>
      </c>
    </row>
    <row r="60" spans="2:6" ht="13.5" thickBot="1">
      <c r="B60" s="235"/>
      <c r="C60" s="118"/>
      <c r="D60" s="2"/>
      <c r="E60" s="3"/>
      <c r="F60" s="228"/>
    </row>
    <row r="61" spans="2:6" s="66" customFormat="1" ht="15.75" thickBot="1">
      <c r="B61" s="244" t="s">
        <v>216</v>
      </c>
      <c r="C61" s="479" t="s">
        <v>54</v>
      </c>
      <c r="D61" s="480"/>
      <c r="E61" s="57">
        <v>21181</v>
      </c>
      <c r="F61" s="133">
        <f>SUM(F62:F67)</f>
        <v>6398</v>
      </c>
    </row>
    <row r="62" spans="2:6" ht="12.75">
      <c r="B62" s="235"/>
      <c r="C62" s="118"/>
      <c r="D62" s="100" t="s">
        <v>309</v>
      </c>
      <c r="E62" s="78"/>
      <c r="F62" s="218">
        <v>1098</v>
      </c>
    </row>
    <row r="63" spans="2:6" ht="12.75">
      <c r="B63" s="235"/>
      <c r="C63" s="118"/>
      <c r="D63" s="101" t="s">
        <v>312</v>
      </c>
      <c r="E63" s="80"/>
      <c r="F63" s="224">
        <v>3300</v>
      </c>
    </row>
    <row r="64" spans="2:6" ht="12.75">
      <c r="B64" s="235"/>
      <c r="C64" s="118"/>
      <c r="D64" s="101" t="s">
        <v>313</v>
      </c>
      <c r="E64" s="80"/>
      <c r="F64" s="224">
        <v>500</v>
      </c>
    </row>
    <row r="65" spans="2:6" ht="12.75">
      <c r="B65" s="235"/>
      <c r="C65" s="118"/>
      <c r="D65" s="101" t="s">
        <v>323</v>
      </c>
      <c r="E65" s="80"/>
      <c r="F65" s="224">
        <v>1500</v>
      </c>
    </row>
    <row r="66" spans="2:6" ht="12.75">
      <c r="B66" s="235"/>
      <c r="C66" s="118"/>
      <c r="D66" s="101"/>
      <c r="E66" s="80"/>
      <c r="F66" s="224"/>
    </row>
    <row r="67" spans="2:6" ht="13.5" thickBot="1">
      <c r="B67" s="235"/>
      <c r="C67" s="118"/>
      <c r="D67" s="125"/>
      <c r="E67" s="126"/>
      <c r="F67" s="236"/>
    </row>
    <row r="68" spans="2:6" ht="17.25" thickBot="1" thickTop="1">
      <c r="B68" s="488" t="s">
        <v>217</v>
      </c>
      <c r="C68" s="489"/>
      <c r="D68" s="490"/>
      <c r="E68" s="147">
        <f>E61+E58+E48+E45+E38+E35+E25+E11+E8+E4</f>
        <v>100828</v>
      </c>
      <c r="F68" s="148">
        <f>F61+F58+F48+F45+F38+F35+F25+F11+F8+F4</f>
        <v>49335</v>
      </c>
    </row>
    <row r="69" ht="13.5" thickTop="1"/>
  </sheetData>
  <mergeCells count="21">
    <mergeCell ref="E56:E57"/>
    <mergeCell ref="F56:F57"/>
    <mergeCell ref="C58:D58"/>
    <mergeCell ref="C61:D61"/>
    <mergeCell ref="B68:D68"/>
    <mergeCell ref="C35:D35"/>
    <mergeCell ref="C38:D38"/>
    <mergeCell ref="C45:D45"/>
    <mergeCell ref="C48:D48"/>
    <mergeCell ref="B56:B57"/>
    <mergeCell ref="C56:C57"/>
    <mergeCell ref="D56:D57"/>
    <mergeCell ref="C4:D4"/>
    <mergeCell ref="C8:D8"/>
    <mergeCell ref="C11:D11"/>
    <mergeCell ref="C25:D25"/>
    <mergeCell ref="F2:F3"/>
    <mergeCell ref="B2:B3"/>
    <mergeCell ref="C2:C3"/>
    <mergeCell ref="D2:D3"/>
    <mergeCell ref="E2:E3"/>
  </mergeCells>
  <printOptions/>
  <pageMargins left="0.75" right="0.75" top="0.76" bottom="0.55" header="0.4921259845" footer="0.4921259845"/>
  <pageSetup orientation="portrait" paperSize="9" r:id="rId1"/>
  <headerFooter alignWithMargins="0">
    <oddHeader xml:space="preserve">&amp;RPrílohač.4  Tabuľková časť rozpočtu </oddHeader>
  </headerFooter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H25"/>
  <sheetViews>
    <sheetView showGridLines="0" tabSelected="1" workbookViewId="0" topLeftCell="C16">
      <selection activeCell="F1" sqref="F1:F16384"/>
    </sheetView>
  </sheetViews>
  <sheetFormatPr defaultColWidth="9.140625" defaultRowHeight="12.75"/>
  <cols>
    <col min="1" max="1" width="0.85546875" style="0" customWidth="1"/>
    <col min="2" max="2" width="10.57421875" style="0" customWidth="1"/>
    <col min="3" max="3" width="8.140625" style="0" customWidth="1"/>
    <col min="4" max="4" width="46.00390625" style="0" customWidth="1"/>
    <col min="5" max="6" width="12.8515625" style="0" customWidth="1"/>
  </cols>
  <sheetData>
    <row r="1" ht="12.75">
      <c r="B1" s="58" t="s">
        <v>239</v>
      </c>
    </row>
    <row r="2" ht="13.5" thickBot="1">
      <c r="B2" s="58" t="s">
        <v>240</v>
      </c>
    </row>
    <row r="3" spans="2:6" ht="12.75" customHeight="1" thickTop="1">
      <c r="B3" s="417" t="s">
        <v>175</v>
      </c>
      <c r="C3" s="423" t="s">
        <v>76</v>
      </c>
      <c r="D3" s="391" t="s">
        <v>190</v>
      </c>
      <c r="E3" s="391" t="s">
        <v>94</v>
      </c>
      <c r="F3" s="481" t="s">
        <v>84</v>
      </c>
    </row>
    <row r="4" spans="2:6" ht="13.5" thickBot="1">
      <c r="B4" s="497"/>
      <c r="C4" s="498"/>
      <c r="D4" s="499"/>
      <c r="E4" s="499"/>
      <c r="F4" s="496"/>
    </row>
    <row r="5" spans="2:6" ht="13.5" thickBot="1">
      <c r="B5" s="214">
        <v>519</v>
      </c>
      <c r="C5" s="494" t="s">
        <v>233</v>
      </c>
      <c r="D5" s="495"/>
      <c r="E5" s="6">
        <f>SUM(E6:E7)</f>
        <v>0</v>
      </c>
      <c r="F5" s="215">
        <f>SUM(F6:F7)</f>
        <v>0</v>
      </c>
    </row>
    <row r="6" spans="2:6" ht="12.75">
      <c r="B6" s="214"/>
      <c r="C6" s="205"/>
      <c r="D6" s="100" t="s">
        <v>234</v>
      </c>
      <c r="E6" s="78"/>
      <c r="F6" s="218"/>
    </row>
    <row r="7" spans="2:6" ht="13.5" thickBot="1">
      <c r="B7" s="252"/>
      <c r="C7" s="206"/>
      <c r="D7" s="104" t="s">
        <v>235</v>
      </c>
      <c r="E7" s="82"/>
      <c r="F7" s="217"/>
    </row>
    <row r="8" spans="2:6" ht="13.5" thickBot="1">
      <c r="B8" s="253">
        <v>450</v>
      </c>
      <c r="C8" s="494" t="s">
        <v>146</v>
      </c>
      <c r="D8" s="495"/>
      <c r="E8" s="6">
        <f>SUM(E9:E13)</f>
        <v>18473</v>
      </c>
      <c r="F8" s="215">
        <f>SUM(F9:F13)</f>
        <v>17240</v>
      </c>
    </row>
    <row r="9" spans="2:6" ht="12.75">
      <c r="B9" s="245"/>
      <c r="C9" s="205"/>
      <c r="D9" s="207" t="s">
        <v>243</v>
      </c>
      <c r="E9" s="208">
        <v>5900</v>
      </c>
      <c r="F9" s="218">
        <v>3100</v>
      </c>
    </row>
    <row r="10" spans="2:6" ht="12.75">
      <c r="B10" s="246"/>
      <c r="C10" s="209"/>
      <c r="D10" s="210" t="s">
        <v>236</v>
      </c>
      <c r="E10" s="211">
        <v>9300</v>
      </c>
      <c r="F10" s="224">
        <v>13900</v>
      </c>
    </row>
    <row r="11" spans="2:8" ht="12.75">
      <c r="B11" s="246"/>
      <c r="C11" s="209"/>
      <c r="D11" s="210" t="s">
        <v>237</v>
      </c>
      <c r="E11" s="211">
        <v>1273</v>
      </c>
      <c r="F11" s="224">
        <v>240</v>
      </c>
      <c r="H11" s="61"/>
    </row>
    <row r="12" spans="2:6" ht="12.75">
      <c r="B12" s="246"/>
      <c r="C12" s="209"/>
      <c r="D12" s="210" t="s">
        <v>299</v>
      </c>
      <c r="E12" s="211">
        <v>2000</v>
      </c>
      <c r="F12" s="224">
        <v>0</v>
      </c>
    </row>
    <row r="13" spans="2:6" ht="13.5" thickBot="1">
      <c r="B13" s="246"/>
      <c r="C13" s="247"/>
      <c r="D13" s="248" t="s">
        <v>242</v>
      </c>
      <c r="E13" s="249"/>
      <c r="F13" s="236"/>
    </row>
    <row r="14" spans="2:6" ht="14.25" thickBot="1" thickTop="1">
      <c r="B14" s="491" t="s">
        <v>238</v>
      </c>
      <c r="C14" s="492"/>
      <c r="D14" s="493"/>
      <c r="E14" s="335">
        <f>E5+E8</f>
        <v>18473</v>
      </c>
      <c r="F14" s="251">
        <f>F8+F5</f>
        <v>17240</v>
      </c>
    </row>
    <row r="15" ht="13.5" thickTop="1"/>
    <row r="16" ht="13.5" thickBot="1">
      <c r="B16" s="116" t="s">
        <v>241</v>
      </c>
    </row>
    <row r="17" spans="2:6" ht="13.5" thickTop="1">
      <c r="B17" s="458" t="s">
        <v>75</v>
      </c>
      <c r="C17" s="459" t="s">
        <v>76</v>
      </c>
      <c r="D17" s="460" t="s">
        <v>77</v>
      </c>
      <c r="E17" s="391" t="s">
        <v>94</v>
      </c>
      <c r="F17" s="481" t="s">
        <v>84</v>
      </c>
    </row>
    <row r="18" spans="2:6" ht="13.5" thickBot="1">
      <c r="B18" s="439"/>
      <c r="C18" s="447"/>
      <c r="D18" s="449"/>
      <c r="E18" s="392"/>
      <c r="F18" s="482"/>
    </row>
    <row r="19" spans="2:6" ht="14.25" thickBot="1" thickTop="1">
      <c r="B19" s="260" t="s">
        <v>6</v>
      </c>
      <c r="C19" s="500" t="s">
        <v>233</v>
      </c>
      <c r="D19" s="501"/>
      <c r="E19" s="261">
        <v>11246</v>
      </c>
      <c r="F19" s="262">
        <f>SUM(F20:F24)</f>
        <v>14800</v>
      </c>
    </row>
    <row r="20" spans="2:6" ht="12.75">
      <c r="B20" s="263"/>
      <c r="C20" s="254"/>
      <c r="D20" s="254" t="s">
        <v>260</v>
      </c>
      <c r="E20" s="254">
        <v>6200</v>
      </c>
      <c r="F20" s="257">
        <v>6800</v>
      </c>
    </row>
    <row r="21" spans="2:6" ht="12.75">
      <c r="B21" s="264"/>
      <c r="C21" s="255"/>
      <c r="D21" s="255" t="s">
        <v>298</v>
      </c>
      <c r="E21" s="255"/>
      <c r="F21" s="258">
        <v>8000</v>
      </c>
    </row>
    <row r="22" spans="2:6" ht="12.75">
      <c r="B22" s="264"/>
      <c r="C22" s="255"/>
      <c r="D22" s="255"/>
      <c r="E22" s="255"/>
      <c r="F22" s="258"/>
    </row>
    <row r="23" spans="2:6" ht="12.75">
      <c r="B23" s="264"/>
      <c r="C23" s="255"/>
      <c r="D23" s="255"/>
      <c r="E23" s="255"/>
      <c r="F23" s="258"/>
    </row>
    <row r="24" spans="2:6" ht="13.5" thickBot="1">
      <c r="B24" s="265"/>
      <c r="C24" s="256"/>
      <c r="D24" s="256"/>
      <c r="E24" s="256"/>
      <c r="F24" s="259"/>
    </row>
    <row r="25" spans="2:6" ht="14.25" thickBot="1" thickTop="1">
      <c r="B25" s="491" t="s">
        <v>238</v>
      </c>
      <c r="C25" s="492"/>
      <c r="D25" s="493"/>
      <c r="E25" s="250">
        <f>E19</f>
        <v>11246</v>
      </c>
      <c r="F25" s="251">
        <f>F19</f>
        <v>14800</v>
      </c>
    </row>
    <row r="26" ht="13.5" thickTop="1"/>
  </sheetData>
  <mergeCells count="15">
    <mergeCell ref="F17:F18"/>
    <mergeCell ref="C19:D19"/>
    <mergeCell ref="B25:D25"/>
    <mergeCell ref="B17:B18"/>
    <mergeCell ref="C17:C18"/>
    <mergeCell ref="D17:D18"/>
    <mergeCell ref="E17:E18"/>
    <mergeCell ref="B14:D14"/>
    <mergeCell ref="C5:D5"/>
    <mergeCell ref="C8:D8"/>
    <mergeCell ref="F3:F4"/>
    <mergeCell ref="B3:B4"/>
    <mergeCell ref="C3:C4"/>
    <mergeCell ref="D3:D4"/>
    <mergeCell ref="E3:E4"/>
  </mergeCells>
  <printOptions/>
  <pageMargins left="0.66" right="0.43" top="1" bottom="1" header="0.4921259845" footer="0.4921259845"/>
  <pageSetup orientation="portrait" paperSize="9" r:id="rId1"/>
  <headerFooter alignWithMargins="0">
    <oddHeader xml:space="preserve">&amp;RPrílohač.4  Tabuľková časť rozpočtu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19"/>
  <sheetViews>
    <sheetView showGridLines="0" workbookViewId="0" topLeftCell="A1">
      <selection activeCell="C11" sqref="C11"/>
    </sheetView>
  </sheetViews>
  <sheetFormatPr defaultColWidth="9.140625" defaultRowHeight="12.75"/>
  <cols>
    <col min="1" max="1" width="40.28125" style="0" customWidth="1"/>
    <col min="2" max="2" width="11.8515625" style="0" customWidth="1"/>
    <col min="3" max="3" width="10.7109375" style="0" customWidth="1"/>
  </cols>
  <sheetData>
    <row r="1" spans="1:3" ht="15">
      <c r="A1" s="504" t="s">
        <v>303</v>
      </c>
      <c r="B1" s="504"/>
      <c r="C1" s="504"/>
    </row>
    <row r="2" spans="1:3" ht="13.5" thickBot="1">
      <c r="A2" s="505"/>
      <c r="B2" s="505"/>
      <c r="C2" s="505"/>
    </row>
    <row r="3" spans="1:3" ht="13.5" customHeight="1" thickTop="1">
      <c r="A3" s="502" t="s">
        <v>190</v>
      </c>
      <c r="B3" s="391" t="s">
        <v>94</v>
      </c>
      <c r="C3" s="481" t="s">
        <v>84</v>
      </c>
    </row>
    <row r="4" spans="1:3" ht="13.5" thickBot="1">
      <c r="A4" s="503"/>
      <c r="B4" s="392"/>
      <c r="C4" s="482"/>
    </row>
    <row r="5" spans="1:3" ht="13.5" thickTop="1">
      <c r="A5" s="380" t="s">
        <v>280</v>
      </c>
      <c r="B5" s="381">
        <f>'BEŽNÉ PRÍJMY'!E120</f>
        <v>205022</v>
      </c>
      <c r="C5" s="382">
        <f>'BEŽNÉ PRÍJMY'!F120</f>
        <v>209456</v>
      </c>
    </row>
    <row r="6" spans="1:3" ht="13.5" thickBot="1">
      <c r="A6" s="342" t="s">
        <v>281</v>
      </c>
      <c r="B6" s="343">
        <f>'BEŽNÉ VÝDAVKY'!E139</f>
        <v>177371</v>
      </c>
      <c r="C6" s="344">
        <f>'BEŽNÉ VÝDAVKY'!F139</f>
        <v>186074.858</v>
      </c>
    </row>
    <row r="7" spans="1:3" ht="13.5" thickBot="1">
      <c r="A7" s="320" t="s">
        <v>282</v>
      </c>
      <c r="B7" s="317">
        <f>B5-B6</f>
        <v>27651</v>
      </c>
      <c r="C7" s="321">
        <f>C5-C6</f>
        <v>23381.141999999993</v>
      </c>
    </row>
    <row r="8" spans="1:5" ht="13.5" thickBot="1">
      <c r="A8" s="322"/>
      <c r="B8" s="318"/>
      <c r="C8" s="323"/>
      <c r="E8" s="61"/>
    </row>
    <row r="9" spans="1:5" ht="12.75">
      <c r="A9" s="339" t="s">
        <v>283</v>
      </c>
      <c r="B9" s="340">
        <f>'KAPITÁLOVÉ PRÍJMY'!E36</f>
        <v>102239</v>
      </c>
      <c r="C9" s="341">
        <f>'KAPITÁLOVÉ PRÍJMY'!F36</f>
        <v>23514</v>
      </c>
      <c r="E9" s="61"/>
    </row>
    <row r="10" spans="1:5" ht="13.5" thickBot="1">
      <c r="A10" s="342" t="s">
        <v>284</v>
      </c>
      <c r="B10" s="343">
        <f>'KAPITÁLVÉ VÝDAVKY'!E68</f>
        <v>100828</v>
      </c>
      <c r="C10" s="344">
        <f>'KAPITÁLVÉ VÝDAVKY'!F68</f>
        <v>49335</v>
      </c>
      <c r="E10" s="61"/>
    </row>
    <row r="11" spans="1:5" ht="13.5" thickBot="1">
      <c r="A11" s="324" t="s">
        <v>285</v>
      </c>
      <c r="B11" s="317">
        <f>B9-B10</f>
        <v>1411</v>
      </c>
      <c r="C11" s="321">
        <f>C9-C10</f>
        <v>-25821</v>
      </c>
      <c r="E11" s="61"/>
    </row>
    <row r="12" spans="1:3" ht="13.5" thickBot="1">
      <c r="A12" s="322"/>
      <c r="B12" s="318"/>
      <c r="C12" s="323"/>
    </row>
    <row r="13" spans="1:3" ht="12.75">
      <c r="A13" s="339" t="s">
        <v>286</v>
      </c>
      <c r="B13" s="340">
        <f>'FINANČNÉ OPERÁCIE'!E14</f>
        <v>18473</v>
      </c>
      <c r="C13" s="341">
        <f>'FINANČNÉ OPERÁCIE'!F14</f>
        <v>17240</v>
      </c>
    </row>
    <row r="14" spans="1:3" ht="13.5" thickBot="1">
      <c r="A14" s="342" t="s">
        <v>287</v>
      </c>
      <c r="B14" s="343">
        <f>'FINANČNÉ OPERÁCIE'!E25</f>
        <v>11246</v>
      </c>
      <c r="C14" s="344">
        <f>'FINANČNÉ OPERÁCIE'!F25</f>
        <v>14800</v>
      </c>
    </row>
    <row r="15" spans="1:3" ht="13.5" thickBot="1">
      <c r="A15" s="324" t="s">
        <v>288</v>
      </c>
      <c r="B15" s="319">
        <f>B13-B14</f>
        <v>7227</v>
      </c>
      <c r="C15" s="325">
        <f>C13-C14</f>
        <v>2440</v>
      </c>
    </row>
    <row r="16" spans="1:3" ht="13.5" thickBot="1">
      <c r="A16" s="322"/>
      <c r="B16" s="318"/>
      <c r="C16" s="323"/>
    </row>
    <row r="17" spans="1:3" ht="16.5" thickBot="1">
      <c r="A17" s="336" t="s">
        <v>289</v>
      </c>
      <c r="B17" s="337">
        <f>B7+B11+B15</f>
        <v>36289</v>
      </c>
      <c r="C17" s="338">
        <f>C7+C11+C15</f>
        <v>0.14199999999254942</v>
      </c>
    </row>
    <row r="18" ht="13.5" thickTop="1">
      <c r="E18" s="61"/>
    </row>
    <row r="19" ht="12.75">
      <c r="E19" s="61"/>
    </row>
  </sheetData>
  <mergeCells count="5">
    <mergeCell ref="A3:A4"/>
    <mergeCell ref="B3:B4"/>
    <mergeCell ref="C3:C4"/>
    <mergeCell ref="A1:C1"/>
    <mergeCell ref="A2:C2"/>
  </mergeCells>
  <printOptions/>
  <pageMargins left="0.75" right="0.75" top="1" bottom="1" header="0.4921259845" footer="0.4921259845"/>
  <pageSetup orientation="portrait" paperSize="9" r:id="rId1"/>
  <headerFooter alignWithMargins="0">
    <oddHeader xml:space="preserve">&amp;RPrílohač.4  Tabuľková časť rozpočtu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MsU</cp:lastModifiedBy>
  <cp:lastPrinted>2007-01-12T09:31:51Z</cp:lastPrinted>
  <dcterms:created xsi:type="dcterms:W3CDTF">2006-09-20T05:43:56Z</dcterms:created>
  <dcterms:modified xsi:type="dcterms:W3CDTF">2007-01-12T09:57:48Z</dcterms:modified>
  <cp:category/>
  <cp:version/>
  <cp:contentType/>
  <cp:contentStatus/>
</cp:coreProperties>
</file>