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240" windowWidth="12120" windowHeight="8445" tabRatio="601" activeTab="0"/>
  </bookViews>
  <sheets>
    <sheet name="BEŽNÉ PRÍJMY" sheetId="1" r:id="rId1"/>
    <sheet name="BEŽNÉ VÝDAVKY" sheetId="2" r:id="rId2"/>
    <sheet name="KAPITÁLOVÉ PRÍJMY" sheetId="3" r:id="rId3"/>
    <sheet name="KAPITÁLVÉ VÝDAVKY" sheetId="4" r:id="rId4"/>
    <sheet name="FINANČNÉ OPERÁCIE" sheetId="5" r:id="rId5"/>
    <sheet name="HOSP." sheetId="6" r:id="rId6"/>
  </sheets>
  <definedNames/>
  <calcPr fullCalcOnLoad="1"/>
</workbook>
</file>

<file path=xl/sharedStrings.xml><?xml version="1.0" encoding="utf-8"?>
<sst xmlns="http://schemas.openxmlformats.org/spreadsheetml/2006/main" count="525" uniqueCount="383">
  <si>
    <t>Časť 1.1.2. Výdavky bežného rozpočtu</t>
  </si>
  <si>
    <t>Výdavky verejnej správy, finančná a rozp.</t>
  </si>
  <si>
    <t>mzdy</t>
  </si>
  <si>
    <t>poistné</t>
  </si>
  <si>
    <t>01.1.2</t>
  </si>
  <si>
    <t xml:space="preserve">Finanč.a rozpočt.oblasť </t>
  </si>
  <si>
    <t>01.7</t>
  </si>
  <si>
    <t>Transakcie verejného dlhu</t>
  </si>
  <si>
    <t>Splátka úrokov bankám</t>
  </si>
  <si>
    <t>02.1</t>
  </si>
  <si>
    <t>Vojenská obrana</t>
  </si>
  <si>
    <t>Civilná ochrana</t>
  </si>
  <si>
    <t>03.1</t>
  </si>
  <si>
    <t>Policajné služby</t>
  </si>
  <si>
    <t>03.2</t>
  </si>
  <si>
    <t>Požiarna ochrana</t>
  </si>
  <si>
    <t>Požiarná ochrana</t>
  </si>
  <si>
    <t>04.2</t>
  </si>
  <si>
    <t>Veterinárna oblasť</t>
  </si>
  <si>
    <t>Doprava</t>
  </si>
  <si>
    <t>Cestná doprava / transfér SAD /</t>
  </si>
  <si>
    <t>04.7</t>
  </si>
  <si>
    <t>Cestovný ruch</t>
  </si>
  <si>
    <t>Propagácia, reklama a inzercia</t>
  </si>
  <si>
    <t>UNESCO</t>
  </si>
  <si>
    <t>Slovenské kráľovské mestá</t>
  </si>
  <si>
    <t>04.9</t>
  </si>
  <si>
    <t>Chránená dielňa</t>
  </si>
  <si>
    <t>05.1</t>
  </si>
  <si>
    <t>Nákladanie s odpadmi</t>
  </si>
  <si>
    <t>05.4</t>
  </si>
  <si>
    <t>Stavebný úrad</t>
  </si>
  <si>
    <t xml:space="preserve">Životné prostredie </t>
  </si>
  <si>
    <t>06.1</t>
  </si>
  <si>
    <t>Štátny fond rozvoja bývania</t>
  </si>
  <si>
    <t>06.3</t>
  </si>
  <si>
    <t>Zásobovanie vodou</t>
  </si>
  <si>
    <t>08.1</t>
  </si>
  <si>
    <t>08.2</t>
  </si>
  <si>
    <t>Kultúrne služby</t>
  </si>
  <si>
    <t>Náklady na obradné siene / APO/</t>
  </si>
  <si>
    <t>Knihy</t>
  </si>
  <si>
    <t>08.4</t>
  </si>
  <si>
    <t>Náboženské a iné spoločenské služby</t>
  </si>
  <si>
    <t>Školstvo</t>
  </si>
  <si>
    <t>Školský úrad</t>
  </si>
  <si>
    <t>Rezerva na školstvo</t>
  </si>
  <si>
    <t>Náklady na  stredisko služieb škole</t>
  </si>
  <si>
    <t>Zariadenia sociálnych služieb - staroba</t>
  </si>
  <si>
    <t>Náklady na jedáleň</t>
  </si>
  <si>
    <t>Náklady na Klub dôchodcov</t>
  </si>
  <si>
    <t>10.4.0.3</t>
  </si>
  <si>
    <t>10.7</t>
  </si>
  <si>
    <t>Komunitná soc. práca</t>
  </si>
  <si>
    <t>Prídavky na deti</t>
  </si>
  <si>
    <t>Stravovanie HMNU</t>
  </si>
  <si>
    <t>Štipendia - HMNU</t>
  </si>
  <si>
    <t>Školské potreby - HMNU</t>
  </si>
  <si>
    <t>Jednorazová dávka primator</t>
  </si>
  <si>
    <t>04.1.2.</t>
  </si>
  <si>
    <t>Aktivačná činnosť - koordinátori</t>
  </si>
  <si>
    <t>Rozpočet bež. výdavky celkom</t>
  </si>
  <si>
    <t>Funkčná klasifikácia</t>
  </si>
  <si>
    <t>Položka</t>
  </si>
  <si>
    <t>Ukazovateľ</t>
  </si>
  <si>
    <t>tovary a služby</t>
  </si>
  <si>
    <t>bežné transfery</t>
  </si>
  <si>
    <t>01.1.1.6</t>
  </si>
  <si>
    <t>Auditorská činnosť</t>
  </si>
  <si>
    <t>Poplatky banke</t>
  </si>
  <si>
    <t>01.3.3</t>
  </si>
  <si>
    <t>09.6.0.7</t>
  </si>
  <si>
    <t>Policajné služby-mestská polícia</t>
  </si>
  <si>
    <t>600</t>
  </si>
  <si>
    <t>09.</t>
  </si>
  <si>
    <t>Prísp. neštát. subjekt.- pomoc občanom v hmotnej a sociálnej núdzi</t>
  </si>
  <si>
    <t>10.2.0.1</t>
  </si>
  <si>
    <t>10.2.0.2</t>
  </si>
  <si>
    <t>Ďalšie služby - opatrovateľská služba</t>
  </si>
  <si>
    <t>Detské jasle</t>
  </si>
  <si>
    <t>Časť 1.1.1. Príjmy bežného rozpočtu</t>
  </si>
  <si>
    <t>u k a z o v a t e ľ</t>
  </si>
  <si>
    <t>Daňové príjmy</t>
  </si>
  <si>
    <t>dane z príj.,ziskov kapitalového majetku</t>
  </si>
  <si>
    <t>daň z nehnuteľnosti</t>
  </si>
  <si>
    <t>dane za špecifické služby</t>
  </si>
  <si>
    <t>Za psa FO a PO</t>
  </si>
  <si>
    <t>Za zábavné hracie prístroje</t>
  </si>
  <si>
    <t>Za predajné automaty</t>
  </si>
  <si>
    <t>Daň za ubytovanie</t>
  </si>
  <si>
    <t>Príjem za TKO FO</t>
  </si>
  <si>
    <t>Príjem za TKO PO</t>
  </si>
  <si>
    <t xml:space="preserve"> </t>
  </si>
  <si>
    <t>Dividendy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</si>
  <si>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</si>
  <si>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</si>
  <si>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</si>
  <si>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</si>
  <si>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soc. bytov</t>
  </si>
  <si>
    <t>administra .a iné popl. a platby z toho:</t>
  </si>
  <si>
    <t xml:space="preserve">     správne poplatky</t>
  </si>
  <si>
    <t xml:space="preserve">     pokuty a penále</t>
  </si>
  <si>
    <t>Poplatky a platby z nepr. a náh.pr.služ.</t>
  </si>
  <si>
    <t>Príjem za opatrovateľskú službu</t>
  </si>
  <si>
    <t>Za stravné v Jedálni-šek</t>
  </si>
  <si>
    <t>Za stravné ostatné -zamestnanci</t>
  </si>
  <si>
    <t>Príjem za stravu Detské Jasle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</si>
  <si>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</si>
  <si>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</si>
  <si>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</si>
  <si>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</si>
  <si>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</si>
  <si>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</si>
  <si>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0,5% - výťažok z lotérie</t>
  </si>
  <si>
    <t>Zahraničné granty</t>
  </si>
  <si>
    <t>Bežné príjmy celkom</t>
  </si>
  <si>
    <t>Kategória</t>
  </si>
  <si>
    <t>Výnos dane z príjmov poukázaný územnej samospráve</t>
  </si>
  <si>
    <t xml:space="preserve">    - z pozemkov</t>
  </si>
  <si>
    <t xml:space="preserve">    - zo stavieb</t>
  </si>
  <si>
    <t xml:space="preserve">    - z bytov</t>
  </si>
  <si>
    <t>Dane z majetku</t>
  </si>
  <si>
    <t>Domáce dane na tovary a služby</t>
  </si>
  <si>
    <t>Nedaňové príjmy</t>
  </si>
  <si>
    <t>príjmy z podnikania a vlastníctva majetku</t>
  </si>
  <si>
    <t>Administratívne poplatky</t>
  </si>
  <si>
    <t>Granty a transfery</t>
  </si>
  <si>
    <t>Tuzemské bežné granty a transfery</t>
  </si>
  <si>
    <t>Granty</t>
  </si>
  <si>
    <t>Transfery na rovnakej úrovni</t>
  </si>
  <si>
    <t>Bežné</t>
  </si>
  <si>
    <t>U k a z o v a t e ľ</t>
  </si>
  <si>
    <t xml:space="preserve">kapitalové príjmy 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</si>
  <si>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</si>
  <si>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hnuteľného majetku</t>
  </si>
  <si>
    <t xml:space="preserve">     z pozemkov</t>
  </si>
  <si>
    <t>Kapitalové granty a transfery</t>
  </si>
  <si>
    <t>Kapitalové príjmy celkom</t>
  </si>
  <si>
    <t>Príjem z predaja kapitálových aktív</t>
  </si>
  <si>
    <t>Príjem z predaja pozemkov</t>
  </si>
  <si>
    <t>Kapitálové</t>
  </si>
  <si>
    <t>Časť 1.2. Kapitálový rozpočet</t>
  </si>
  <si>
    <t>Časť 1.2.1. Príjmy kapitálového rozpočtu</t>
  </si>
  <si>
    <t>Časť 1.2.2. Výdavky kapitálového rozpočtu</t>
  </si>
  <si>
    <t>Verejná správa</t>
  </si>
  <si>
    <t>04.4.3</t>
  </si>
  <si>
    <t>Výstavba</t>
  </si>
  <si>
    <t>04.5.1</t>
  </si>
  <si>
    <t>Doprava-výstavba a oprava ciest</t>
  </si>
  <si>
    <t>06.1.0</t>
  </si>
  <si>
    <t>Rozvoj bývania</t>
  </si>
  <si>
    <t>06.4.0</t>
  </si>
  <si>
    <t>Verejné osvetlenie</t>
  </si>
  <si>
    <t>06.6.0</t>
  </si>
  <si>
    <t>Bývanie a občianska vybavenosť</t>
  </si>
  <si>
    <t>08.1.0</t>
  </si>
  <si>
    <t>Rekreačné a športové služby</t>
  </si>
  <si>
    <t>09.1.2.1</t>
  </si>
  <si>
    <t>Rozpočet kapitál. výdavky celkom</t>
  </si>
  <si>
    <t>08.2.0.9</t>
  </si>
  <si>
    <t xml:space="preserve">Vysielacie a vydavateľské služby </t>
  </si>
  <si>
    <t>Vysielanie mestskej televízie</t>
  </si>
  <si>
    <t>LIM</t>
  </si>
  <si>
    <t>03.1.0</t>
  </si>
  <si>
    <t>Rozpočet školstva</t>
  </si>
  <si>
    <t>Údržba ciest - Technické služby</t>
  </si>
  <si>
    <t>06.2.0</t>
  </si>
  <si>
    <t>Rozvoj obcí</t>
  </si>
  <si>
    <t>Verejná zeleň - Technické služby</t>
  </si>
  <si>
    <t>Technické služby</t>
  </si>
  <si>
    <t>Finančné operácie</t>
  </si>
  <si>
    <t>Krátkodobé úvery</t>
  </si>
  <si>
    <t>Dlhodobé úvery</t>
  </si>
  <si>
    <t>Prevod investičný fond</t>
  </si>
  <si>
    <t>Prevod - fond tepelného hospodárstva</t>
  </si>
  <si>
    <t>Finančné operácie celkom</t>
  </si>
  <si>
    <t xml:space="preserve">Časť II. Finančné operácie </t>
  </si>
  <si>
    <t xml:space="preserve">Časť 2.1. Príjmové finančné operácie </t>
  </si>
  <si>
    <t xml:space="preserve">Časť 2.2. Výdavkové finančné operácie </t>
  </si>
  <si>
    <t>Prevod depozitu</t>
  </si>
  <si>
    <t>Príjmy z prevodov peňaž. Fondov obcí FRB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</si>
  <si>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</si>
  <si>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</si>
  <si>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</si>
  <si>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</si>
  <si>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</si>
  <si>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</si>
  <si>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</si>
  <si>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</si>
  <si>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Ostatné</t>
  </si>
  <si>
    <t>Splácanie bankových úverov dlhodobých</t>
  </si>
  <si>
    <t>Chránená dielňa 1</t>
  </si>
  <si>
    <t>Chránená dielňa 2</t>
  </si>
  <si>
    <t>Chránená dielňa 3</t>
  </si>
  <si>
    <t>Transfer pre komunitné centrum</t>
  </si>
  <si>
    <t>Transfer pre ostat. spol. služby</t>
  </si>
  <si>
    <t>Transfer pre členské ZMOS a ostatné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</si>
  <si>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</si>
  <si>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</si>
  <si>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</si>
  <si>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</si>
  <si>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</si>
  <si>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</si>
  <si>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</si>
  <si>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</si>
  <si>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</si>
  <si>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Prebytok/schodok  hospodárenia</t>
  </si>
  <si>
    <t>Rezervný fond</t>
  </si>
  <si>
    <t xml:space="preserve">     ostatné príjmy</t>
  </si>
  <si>
    <t>01.6</t>
  </si>
  <si>
    <t xml:space="preserve">REKAPITULÁCIA  PRÍJMOV  A  VÝDAVKOV </t>
  </si>
  <si>
    <t>Transfer REGOB</t>
  </si>
  <si>
    <t>Iné všeobecné služby-matrika</t>
  </si>
  <si>
    <t>Tlač knižnej publikácie - Levoča</t>
  </si>
  <si>
    <t xml:space="preserve">rezerva </t>
  </si>
  <si>
    <t>Dotácia na vojn.hroby-Pamätník</t>
  </si>
  <si>
    <t>Ochrana životného prostredia</t>
  </si>
  <si>
    <t>Partnerské mestá</t>
  </si>
  <si>
    <t>leasing</t>
  </si>
  <si>
    <t>REGOB</t>
  </si>
  <si>
    <t>Vojnové hroby</t>
  </si>
  <si>
    <t>Náklady na školstvo-cirkev.</t>
  </si>
  <si>
    <t>08.2.0.</t>
  </si>
  <si>
    <t>finančný prenájom</t>
  </si>
  <si>
    <t>Káblová televízia - štúdia</t>
  </si>
  <si>
    <t>Transfer KÚCD a PK</t>
  </si>
  <si>
    <t>nákup pozemkov tur. chodník</t>
  </si>
  <si>
    <t>nákup pozemkov hradobné priekopy</t>
  </si>
  <si>
    <t>Príspevok pre SÚZ</t>
  </si>
  <si>
    <t xml:space="preserve">predaj akcií </t>
  </si>
  <si>
    <t>TV 20 B.J: Nájomné byty- sídl. Rozvoj</t>
  </si>
  <si>
    <t>Úprava chodníkov ul. Nad tehelňou</t>
  </si>
  <si>
    <t>Príspevok pre MKS</t>
  </si>
  <si>
    <t xml:space="preserve">Informačná kancelária </t>
  </si>
  <si>
    <t>Transfer pre MKS</t>
  </si>
  <si>
    <t>Divadlo - MKS</t>
  </si>
  <si>
    <t>Knižnica - MKS</t>
  </si>
  <si>
    <t>Transfery pre šport a telovýchovu</t>
  </si>
  <si>
    <t>Transfer pre SÚZ</t>
  </si>
  <si>
    <t>Nákup budovy-Levočské Lúky</t>
  </si>
  <si>
    <t>ochrana deti</t>
  </si>
  <si>
    <t>Nákup sirény</t>
  </si>
  <si>
    <t>Časť 1.1 Bežný rozpočet</t>
  </si>
  <si>
    <t>vklad do ZI VNsP</t>
  </si>
  <si>
    <t>MPV - ostatné</t>
  </si>
  <si>
    <t>kamerový systém</t>
  </si>
  <si>
    <t>Ostatné  - obce zmluva TKO</t>
  </si>
  <si>
    <t xml:space="preserve">Za záber VP </t>
  </si>
  <si>
    <t xml:space="preserve">MAS LEV- členské </t>
  </si>
  <si>
    <t xml:space="preserve">     z prenájmu bytov a nebyt. priestorov</t>
  </si>
  <si>
    <t>bytov a nebyt. priestorov</t>
  </si>
  <si>
    <t>NMP č.2 - MsÚ , rekonštruk.fasády</t>
  </si>
  <si>
    <t>vyrovnanie VNsP a.s. - plyn. prípojka</t>
  </si>
  <si>
    <t>Veterinár. oblasť /odchyt  psov/</t>
  </si>
  <si>
    <t>Ostat.trans.pre šport a telových.</t>
  </si>
  <si>
    <t>Náklady na školstvo-prenes. výkon</t>
  </si>
  <si>
    <t>Náklady na školstvo-originál. výkon</t>
  </si>
  <si>
    <t>zariadenie opatrovateľ.služby</t>
  </si>
  <si>
    <t>Odvod zisku Staveb.prevádzkareň s.r.o</t>
  </si>
  <si>
    <t>nákup pozemkov Ovocinárska</t>
  </si>
  <si>
    <t>NMP I. etapa</t>
  </si>
  <si>
    <t>MŠ Žel. riadok - školská infraštruk.</t>
  </si>
  <si>
    <t>Projektová príprava</t>
  </si>
  <si>
    <t>GPS Kataster navigátor</t>
  </si>
  <si>
    <t>Tranfer na Technické služby</t>
  </si>
  <si>
    <t>ZŠ G. Haina - školská infraštruk.</t>
  </si>
  <si>
    <t>ZŠ Francisciho - školská infraštruk.</t>
  </si>
  <si>
    <t>Cykloturistický chodník II. etepa</t>
  </si>
  <si>
    <t>Rozpočet rok 2010</t>
  </si>
  <si>
    <t>Transfer - MŽP SR</t>
  </si>
  <si>
    <t>Transfer - MV a RR SR</t>
  </si>
  <si>
    <t>Recyklačný fond</t>
  </si>
  <si>
    <t>Štúdie, expertízy, posudky</t>
  </si>
  <si>
    <t>Mariánska púť - benefičný koncert</t>
  </si>
  <si>
    <t>Dni Majstra Pavla</t>
  </si>
  <si>
    <t>Technické služby-cint. služby</t>
  </si>
  <si>
    <t xml:space="preserve">    z pozemkov - dialnica</t>
  </si>
  <si>
    <t>Server</t>
  </si>
  <si>
    <t>Karpatské klim. mestečká</t>
  </si>
  <si>
    <t>Voda - Lev.Lúky</t>
  </si>
  <si>
    <t>Odvod z výťažku 5%</t>
  </si>
  <si>
    <t>Bezdrôtový rozhlas</t>
  </si>
  <si>
    <t>dot. na  obnovu kult. pamiatok</t>
  </si>
  <si>
    <t>Informačné tabule + PD</t>
  </si>
  <si>
    <t>Splácanie bankových úverov ŠFRB</t>
  </si>
  <si>
    <t>Údržba ciest - sídl. Rozvoj</t>
  </si>
  <si>
    <t>Územný plán mesta</t>
  </si>
  <si>
    <t xml:space="preserve">Prestavba NMP I. etapa </t>
  </si>
  <si>
    <t>630</t>
  </si>
  <si>
    <t>Uzat.a rek.skládky KO D.Stráže</t>
  </si>
  <si>
    <t>MŽP SR Uzat.a rek.skládky KO D.Stráže</t>
  </si>
  <si>
    <t xml:space="preserve">MV a RR SR prestavba NMP I. etapa </t>
  </si>
  <si>
    <t>MŠ Žel. riadok 3 škol.infra.</t>
  </si>
  <si>
    <t>MV a RR SR MŠ Žel. riadok 3 škol.infra.</t>
  </si>
  <si>
    <t>ZŠ Francisciho 11 škol. infra.</t>
  </si>
  <si>
    <t>ZŠ G. Haina 37 škol. infra.</t>
  </si>
  <si>
    <t>MV a RR SR ZŠ Francisciho 11 škol. infra.</t>
  </si>
  <si>
    <t>MV a RR SR ZŠ G. Haina 37 škol. infra.</t>
  </si>
  <si>
    <t>NMP č 2-radnica, obnova fasády</t>
  </si>
  <si>
    <t>MK SR NMP č 2-radnica, obnova fasády</t>
  </si>
  <si>
    <t>Úprava komuni. ul. Hradby</t>
  </si>
  <si>
    <t>MV a RR SR NMP I. etapa</t>
  </si>
  <si>
    <t>MVaRR SR MŠ Žel. riadok-škol.infra.</t>
  </si>
  <si>
    <t>MVaRR SR ZŠ Francisciho-škol.infra.</t>
  </si>
  <si>
    <t>MVaRR SR ZŠ G. Haina - škol. infra.</t>
  </si>
  <si>
    <t>MŽP SR Rekulti.skládky KO D. Stráže</t>
  </si>
  <si>
    <t>Rekulti. skládky KO Dlhé Stráže</t>
  </si>
  <si>
    <t>Stary Sacz - Levča, karp. mestečká</t>
  </si>
  <si>
    <t>MVaRR SR St.Sacz-Levča, karp. mestečká</t>
  </si>
  <si>
    <t>Ižinierske siete-IBV Lev.Dolina II.etapa</t>
  </si>
  <si>
    <t>Kostol sv. Jakuba - svätyňa</t>
  </si>
  <si>
    <t>MK SR Kostol sv. Jakuba - svätyňa</t>
  </si>
  <si>
    <t>ČOV Lev. Lúky - odvodnenie</t>
  </si>
  <si>
    <t>Úprava komunikácie sídl. Západ</t>
  </si>
  <si>
    <t>Upravený rozpočet 2010</t>
  </si>
  <si>
    <t>a</t>
  </si>
  <si>
    <t>b</t>
  </si>
  <si>
    <t>c</t>
  </si>
  <si>
    <t>zmena (+)</t>
  </si>
  <si>
    <t>zmena  (-)</t>
  </si>
  <si>
    <t>zmena ( + )</t>
  </si>
  <si>
    <t>zmena ( - )</t>
  </si>
  <si>
    <t>Rekapitulácia</t>
  </si>
  <si>
    <t>zmena (-)</t>
  </si>
  <si>
    <t>vyregulovanie systému UK NMP 50,51</t>
  </si>
  <si>
    <t>Klaštorská 26- výmena krovu</t>
  </si>
  <si>
    <t>Úrad vlády- MŠ Žel. Riadok</t>
  </si>
  <si>
    <t>Parkovisko sídl. Západ</t>
  </si>
  <si>
    <t>MF SR - účelová dotácia</t>
  </si>
  <si>
    <t>Prechod pri Menhardskej bráne</t>
  </si>
  <si>
    <t>Hnedý priemyselný park- spolufinancovanie</t>
  </si>
  <si>
    <t>Úprava komunikácie Slavkovska ul.</t>
  </si>
  <si>
    <t>LD - dažďová kanalizácia</t>
  </si>
  <si>
    <t>Rozšírenie VO - Žel.riadok - Pod vinicou</t>
  </si>
  <si>
    <t>Príspevok pre TS</t>
  </si>
  <si>
    <t>ZŠ Francisciho - školská jedáleň</t>
  </si>
  <si>
    <t>VO-garáže sídl. Západ, ostatné</t>
  </si>
  <si>
    <t>Oprava a udržba MK</t>
  </si>
  <si>
    <t>Ižinierske siete-IBV Lev.Dolina III.etapa</t>
  </si>
  <si>
    <t>Rekonštrukcia hradieb, Baštová ulica</t>
  </si>
  <si>
    <t>Obnova hradobného múru</t>
  </si>
  <si>
    <t>MŠ Žel. riadok - preložka NN</t>
  </si>
  <si>
    <t>Úprava toku - Krížny potok</t>
  </si>
  <si>
    <t>Kostol sv. Jakuba,sakristia</t>
  </si>
  <si>
    <t>Kostol sv. Jakuba-PD revízia</t>
  </si>
  <si>
    <t>Kostol sv. Jakuba-dažďové zvody</t>
  </si>
  <si>
    <t>NMP č.43 - zameranie a výskum</t>
  </si>
  <si>
    <t>Dopravné značenie PD Mar. Púť</t>
  </si>
  <si>
    <t>Dopravné značenie PD zmeny</t>
  </si>
  <si>
    <t>Dopravné značenie  Mar. Púť</t>
  </si>
  <si>
    <t>Odstránenie havaríjnych stavieb</t>
  </si>
  <si>
    <t>MK SR - Kostol sv. Jakuba-sakristia</t>
  </si>
  <si>
    <t>MK SR- NMP č. 43 -zameranie a výskum</t>
  </si>
  <si>
    <t>MK SR - Kostol sv. Jakuba-PD revízia</t>
  </si>
  <si>
    <t>MF SR- obnova hradobného múru</t>
  </si>
  <si>
    <t>OÚ Prešov - kamerový systém</t>
  </si>
  <si>
    <t>MF SR - soc. služby</t>
  </si>
  <si>
    <t>MK SR - UNESCO</t>
  </si>
  <si>
    <t>MK Hradby JV</t>
  </si>
  <si>
    <t>Povodne - záchranné práce</t>
  </si>
  <si>
    <t>Povodne - zabezpečovacie práce</t>
  </si>
  <si>
    <t>Splácanie bankových úverov krátkodobých</t>
  </si>
  <si>
    <t>Dar "Dni Majstra Pavla"</t>
  </si>
  <si>
    <t>Ostatné transfery na  kultúru</t>
  </si>
  <si>
    <t>Hradby JV strana- bašta</t>
  </si>
  <si>
    <t>Parkoviska a úprava komunikácie sídl. Rozvoj</t>
  </si>
  <si>
    <t>Bytové priestory</t>
  </si>
  <si>
    <t>Nebytové priestory</t>
  </si>
  <si>
    <t xml:space="preserve">  </t>
  </si>
  <si>
    <t>Ing. Miroslav Vilkovský</t>
  </si>
  <si>
    <t>zmena č.3/ rozpočtové opatrenie</t>
  </si>
  <si>
    <t>zmena č.3</t>
  </si>
  <si>
    <t xml:space="preserve">OÚ Poprad - povodne </t>
  </si>
  <si>
    <t>Transfer TS - vojnové hroby</t>
  </si>
  <si>
    <t>ZŠ G. Haina - telocvičňa</t>
  </si>
  <si>
    <t>ZUŠ - havária kotolne</t>
  </si>
  <si>
    <t>Cykloturistický chodník I. etepa - povodne</t>
  </si>
  <si>
    <t>Objekt VNsP Levoča</t>
  </si>
  <si>
    <t>Gynek. pôrod. odd. VNsP Levoča</t>
  </si>
  <si>
    <t>Náhradné bývanie Lev. Lúky (spolufinan.)</t>
  </si>
  <si>
    <t>CVČ - prenosný floorballový mantinel</t>
  </si>
  <si>
    <t>primátor mesta</t>
  </si>
  <si>
    <t>Schválené na 51. zasadnutí MZ dňa 21.októbra 2010 uznesením č.51/B/14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</si>
</sst>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\ _S_k"/>
    <numFmt numFmtId="166" formatCode="0.0"/>
    <numFmt numFmtId="167" formatCode="[$-41B]d\.\ mmmm\ yyyy"/>
    <numFmt numFmtId="168" formatCode="#,##0.000"/>
    <numFmt numFmtId="169" formatCode="#,##0.0000"/>
    <numFmt numFmtId="170" formatCode="#,##0.00000"/>
  </numFmts>
  <fonts count="37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sz val="11"/>
      <name val="Arial CE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6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uble"/>
      <bottom style="double"/>
    </border>
    <border>
      <left style="medium"/>
      <right style="double"/>
      <top style="medium"/>
      <bottom style="double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612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24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31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29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12" fillId="0" borderId="0" xfId="0" applyFont="1" applyAlignment="1">
      <alignment/>
    </xf>
    <xf numFmtId="3" fontId="8" fillId="19" borderId="11" xfId="0" applyNumberFormat="1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3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9" fillId="16" borderId="11" xfId="0" applyNumberFormat="1" applyFont="1" applyFill="1" applyBorder="1" applyAlignment="1">
      <alignment/>
    </xf>
    <xf numFmtId="3" fontId="6" fillId="19" borderId="35" xfId="0" applyNumberFormat="1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49" fontId="6" fillId="19" borderId="36" xfId="0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14" fontId="6" fillId="19" borderId="36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49" fontId="6" fillId="19" borderId="39" xfId="0" applyNumberFormat="1" applyFont="1" applyFill="1" applyBorder="1" applyAlignment="1">
      <alignment/>
    </xf>
    <xf numFmtId="16" fontId="6" fillId="19" borderId="36" xfId="0" applyNumberFormat="1" applyFont="1" applyFill="1" applyBorder="1" applyAlignment="1">
      <alignment/>
    </xf>
    <xf numFmtId="0" fontId="9" fillId="16" borderId="40" xfId="0" applyFont="1" applyFill="1" applyBorder="1" applyAlignment="1">
      <alignment/>
    </xf>
    <xf numFmtId="0" fontId="9" fillId="16" borderId="41" xfId="0" applyFont="1" applyFill="1" applyBorder="1" applyAlignment="1">
      <alignment/>
    </xf>
    <xf numFmtId="3" fontId="9" fillId="16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3" fillId="0" borderId="44" xfId="0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3" fillId="0" borderId="45" xfId="0" applyFont="1" applyBorder="1" applyAlignment="1">
      <alignment/>
    </xf>
    <xf numFmtId="3" fontId="3" fillId="0" borderId="35" xfId="0" applyNumberFormat="1" applyFont="1" applyBorder="1" applyAlignment="1">
      <alignment/>
    </xf>
    <xf numFmtId="0" fontId="1" fillId="0" borderId="4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6" fillId="19" borderId="39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29" xfId="0" applyFont="1" applyBorder="1" applyAlignment="1">
      <alignment/>
    </xf>
    <xf numFmtId="0" fontId="9" fillId="16" borderId="47" xfId="0" applyFont="1" applyFill="1" applyBorder="1" applyAlignment="1">
      <alignment/>
    </xf>
    <xf numFmtId="0" fontId="6" fillId="19" borderId="48" xfId="0" applyFont="1" applyFill="1" applyBorder="1" applyAlignment="1">
      <alignment/>
    </xf>
    <xf numFmtId="0" fontId="1" fillId="0" borderId="49" xfId="0" applyFont="1" applyBorder="1" applyAlignment="1">
      <alignment horizontal="center"/>
    </xf>
    <xf numFmtId="0" fontId="9" fillId="16" borderId="50" xfId="0" applyFont="1" applyFill="1" applyBorder="1" applyAlignment="1">
      <alignment horizontal="center"/>
    </xf>
    <xf numFmtId="0" fontId="6" fillId="19" borderId="36" xfId="0" applyFont="1" applyFill="1" applyBorder="1" applyAlignment="1">
      <alignment/>
    </xf>
    <xf numFmtId="0" fontId="9" fillId="16" borderId="51" xfId="0" applyFont="1" applyFill="1" applyBorder="1" applyAlignment="1">
      <alignment/>
    </xf>
    <xf numFmtId="0" fontId="9" fillId="16" borderId="52" xfId="0" applyFont="1" applyFill="1" applyBorder="1" applyAlignment="1">
      <alignment horizontal="center"/>
    </xf>
    <xf numFmtId="0" fontId="9" fillId="16" borderId="41" xfId="0" applyFont="1" applyFill="1" applyBorder="1" applyAlignment="1">
      <alignment horizontal="center"/>
    </xf>
    <xf numFmtId="49" fontId="1" fillId="0" borderId="37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6" fillId="19" borderId="36" xfId="0" applyNumberFormat="1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9" fontId="1" fillId="0" borderId="39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0" fillId="0" borderId="54" xfId="0" applyBorder="1" applyAlignment="1">
      <alignment/>
    </xf>
    <xf numFmtId="49" fontId="6" fillId="19" borderId="55" xfId="0" applyNumberFormat="1" applyFont="1" applyFill="1" applyBorder="1" applyAlignment="1">
      <alignment vertical="center" wrapText="1"/>
    </xf>
    <xf numFmtId="3" fontId="6" fillId="19" borderId="56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/>
    </xf>
    <xf numFmtId="1" fontId="6" fillId="19" borderId="12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9" fillId="16" borderId="35" xfId="0" applyNumberFormat="1" applyFont="1" applyFill="1" applyBorder="1" applyAlignment="1">
      <alignment/>
    </xf>
    <xf numFmtId="3" fontId="6" fillId="19" borderId="35" xfId="0" applyNumberFormat="1" applyFont="1" applyFill="1" applyBorder="1" applyAlignment="1">
      <alignment/>
    </xf>
    <xf numFmtId="3" fontId="1" fillId="0" borderId="35" xfId="0" applyNumberFormat="1" applyFont="1" applyBorder="1" applyAlignment="1">
      <alignment/>
    </xf>
    <xf numFmtId="3" fontId="6" fillId="19" borderId="12" xfId="0" applyNumberFormat="1" applyFont="1" applyFill="1" applyBorder="1" applyAlignment="1">
      <alignment/>
    </xf>
    <xf numFmtId="3" fontId="9" fillId="16" borderId="12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/>
    </xf>
    <xf numFmtId="0" fontId="9" fillId="16" borderId="36" xfId="0" applyFont="1" applyFill="1" applyBorder="1" applyAlignment="1">
      <alignment horizontal="center"/>
    </xf>
    <xf numFmtId="0" fontId="6" fillId="19" borderId="53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6" fillId="19" borderId="57" xfId="0" applyFont="1" applyFill="1" applyBorder="1" applyAlignment="1">
      <alignment horizontal="center"/>
    </xf>
    <xf numFmtId="0" fontId="6" fillId="19" borderId="36" xfId="0" applyFont="1" applyFill="1" applyBorder="1" applyAlignment="1">
      <alignment horizontal="center"/>
    </xf>
    <xf numFmtId="0" fontId="6" fillId="19" borderId="39" xfId="0" applyFont="1" applyFill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3" fontId="3" fillId="0" borderId="58" xfId="0" applyNumberFormat="1" applyFont="1" applyBorder="1" applyAlignment="1">
      <alignment/>
    </xf>
    <xf numFmtId="0" fontId="9" fillId="16" borderId="39" xfId="0" applyFont="1" applyFill="1" applyBorder="1" applyAlignment="1">
      <alignment horizontal="center"/>
    </xf>
    <xf numFmtId="3" fontId="9" fillId="16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19" borderId="57" xfId="0" applyFont="1" applyFill="1" applyBorder="1" applyAlignment="1">
      <alignment/>
    </xf>
    <xf numFmtId="0" fontId="6" fillId="19" borderId="53" xfId="0" applyFont="1" applyFill="1" applyBorder="1" applyAlignment="1">
      <alignment vertical="center" wrapText="1"/>
    </xf>
    <xf numFmtId="3" fontId="8" fillId="19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8" fillId="19" borderId="36" xfId="0" applyFont="1" applyFill="1" applyBorder="1" applyAlignment="1">
      <alignment/>
    </xf>
    <xf numFmtId="49" fontId="6" fillId="19" borderId="39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0" xfId="0" applyFont="1" applyFill="1" applyAlignment="1">
      <alignment/>
    </xf>
    <xf numFmtId="49" fontId="6" fillId="19" borderId="36" xfId="0" applyNumberFormat="1" applyFont="1" applyFill="1" applyBorder="1" applyAlignment="1">
      <alignment horizontal="left"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7" fillId="0" borderId="37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1" fillId="16" borderId="41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49" fontId="6" fillId="0" borderId="37" xfId="0" applyNumberFormat="1" applyFont="1" applyFill="1" applyBorder="1" applyAlignment="1">
      <alignment/>
    </xf>
    <xf numFmtId="0" fontId="3" fillId="0" borderId="6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62" xfId="0" applyNumberFormat="1" applyFont="1" applyBorder="1" applyAlignment="1">
      <alignment/>
    </xf>
    <xf numFmtId="4" fontId="3" fillId="0" borderId="63" xfId="0" applyNumberFormat="1" applyFont="1" applyBorder="1" applyAlignment="1">
      <alignment/>
    </xf>
    <xf numFmtId="4" fontId="3" fillId="0" borderId="64" xfId="0" applyNumberFormat="1" applyFont="1" applyBorder="1" applyAlignment="1">
      <alignment/>
    </xf>
    <xf numFmtId="4" fontId="3" fillId="0" borderId="65" xfId="0" applyNumberFormat="1" applyFont="1" applyBorder="1" applyAlignment="1">
      <alignment/>
    </xf>
    <xf numFmtId="4" fontId="1" fillId="0" borderId="66" xfId="0" applyNumberFormat="1" applyFont="1" applyBorder="1" applyAlignment="1">
      <alignment/>
    </xf>
    <xf numFmtId="4" fontId="3" fillId="0" borderId="67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3" fontId="2" fillId="0" borderId="35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3" fillId="0" borderId="68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3" fontId="6" fillId="19" borderId="68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3" fontId="18" fillId="0" borderId="10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1" fillId="0" borderId="3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3" fontId="18" fillId="0" borderId="17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70" xfId="0" applyFont="1" applyFill="1" applyBorder="1" applyAlignment="1">
      <alignment horizontal="center"/>
    </xf>
    <xf numFmtId="0" fontId="3" fillId="0" borderId="69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3" fontId="6" fillId="19" borderId="67" xfId="0" applyNumberFormat="1" applyFont="1" applyFill="1" applyBorder="1" applyAlignment="1">
      <alignment/>
    </xf>
    <xf numFmtId="3" fontId="3" fillId="0" borderId="67" xfId="0" applyNumberFormat="1" applyFont="1" applyBorder="1" applyAlignment="1">
      <alignment/>
    </xf>
    <xf numFmtId="3" fontId="6" fillId="19" borderId="67" xfId="0" applyNumberFormat="1" applyFont="1" applyFill="1" applyBorder="1" applyAlignment="1">
      <alignment/>
    </xf>
    <xf numFmtId="3" fontId="1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3" fontId="9" fillId="16" borderId="67" xfId="0" applyNumberFormat="1" applyFont="1" applyFill="1" applyBorder="1" applyAlignment="1">
      <alignment/>
    </xf>
    <xf numFmtId="3" fontId="6" fillId="19" borderId="71" xfId="0" applyNumberFormat="1" applyFont="1" applyFill="1" applyBorder="1" applyAlignment="1">
      <alignment/>
    </xf>
    <xf numFmtId="3" fontId="1" fillId="0" borderId="76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3" fontId="1" fillId="0" borderId="71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9" fillId="16" borderId="78" xfId="0" applyNumberFormat="1" applyFont="1" applyFill="1" applyBorder="1" applyAlignment="1">
      <alignment/>
    </xf>
    <xf numFmtId="3" fontId="3" fillId="0" borderId="62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9" fillId="16" borderId="67" xfId="0" applyNumberFormat="1" applyFont="1" applyFill="1" applyBorder="1" applyAlignment="1">
      <alignment/>
    </xf>
    <xf numFmtId="3" fontId="6" fillId="19" borderId="76" xfId="0" applyNumberFormat="1" applyFont="1" applyFill="1" applyBorder="1" applyAlignment="1">
      <alignment/>
    </xf>
    <xf numFmtId="3" fontId="3" fillId="0" borderId="71" xfId="0" applyNumberFormat="1" applyFont="1" applyBorder="1" applyAlignment="1">
      <alignment/>
    </xf>
    <xf numFmtId="3" fontId="6" fillId="19" borderId="71" xfId="0" applyNumberFormat="1" applyFont="1" applyFill="1" applyBorder="1" applyAlignment="1">
      <alignment/>
    </xf>
    <xf numFmtId="3" fontId="1" fillId="0" borderId="67" xfId="0" applyNumberFormat="1" applyFont="1" applyBorder="1" applyAlignment="1">
      <alignment/>
    </xf>
    <xf numFmtId="3" fontId="1" fillId="0" borderId="76" xfId="0" applyNumberFormat="1" applyFont="1" applyBorder="1" applyAlignment="1">
      <alignment/>
    </xf>
    <xf numFmtId="3" fontId="9" fillId="16" borderId="77" xfId="0" applyNumberFormat="1" applyFont="1" applyFill="1" applyBorder="1" applyAlignment="1">
      <alignment/>
    </xf>
    <xf numFmtId="3" fontId="6" fillId="19" borderId="77" xfId="0" applyNumberFormat="1" applyFont="1" applyFill="1" applyBorder="1" applyAlignment="1">
      <alignment/>
    </xf>
    <xf numFmtId="3" fontId="3" fillId="0" borderId="73" xfId="0" applyNumberFormat="1" applyFont="1" applyBorder="1" applyAlignment="1">
      <alignment/>
    </xf>
    <xf numFmtId="3" fontId="3" fillId="0" borderId="75" xfId="0" applyNumberFormat="1" applyFont="1" applyBorder="1" applyAlignment="1">
      <alignment/>
    </xf>
    <xf numFmtId="3" fontId="1" fillId="0" borderId="77" xfId="0" applyNumberFormat="1" applyFont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3" fillId="0" borderId="79" xfId="0" applyNumberFormat="1" applyFont="1" applyBorder="1" applyAlignment="1">
      <alignment/>
    </xf>
    <xf numFmtId="3" fontId="9" fillId="16" borderId="80" xfId="0" applyNumberFormat="1" applyFont="1" applyFill="1" applyBorder="1" applyAlignment="1">
      <alignment horizontal="right"/>
    </xf>
    <xf numFmtId="3" fontId="9" fillId="16" borderId="81" xfId="0" applyNumberFormat="1" applyFont="1" applyFill="1" applyBorder="1" applyAlignment="1">
      <alignment horizontal="right"/>
    </xf>
    <xf numFmtId="3" fontId="9" fillId="16" borderId="71" xfId="0" applyNumberFormat="1" applyFont="1" applyFill="1" applyBorder="1" applyAlignment="1">
      <alignment/>
    </xf>
    <xf numFmtId="3" fontId="6" fillId="19" borderId="77" xfId="0" applyNumberFormat="1" applyFont="1" applyFill="1" applyBorder="1" applyAlignment="1">
      <alignment/>
    </xf>
    <xf numFmtId="3" fontId="3" fillId="0" borderId="82" xfId="0" applyNumberFormat="1" applyFont="1" applyBorder="1" applyAlignment="1">
      <alignment/>
    </xf>
    <xf numFmtId="3" fontId="8" fillId="19" borderId="71" xfId="0" applyNumberFormat="1" applyFont="1" applyFill="1" applyBorder="1" applyAlignment="1">
      <alignment/>
    </xf>
    <xf numFmtId="3" fontId="3" fillId="0" borderId="76" xfId="0" applyNumberFormat="1" applyFont="1" applyBorder="1" applyAlignment="1">
      <alignment/>
    </xf>
    <xf numFmtId="3" fontId="3" fillId="0" borderId="83" xfId="0" applyNumberFormat="1" applyFont="1" applyBorder="1" applyAlignment="1">
      <alignment/>
    </xf>
    <xf numFmtId="0" fontId="8" fillId="19" borderId="5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84" xfId="0" applyBorder="1" applyAlignment="1">
      <alignment/>
    </xf>
    <xf numFmtId="3" fontId="0" fillId="0" borderId="85" xfId="0" applyNumberFormat="1" applyBorder="1" applyAlignment="1">
      <alignment/>
    </xf>
    <xf numFmtId="3" fontId="0" fillId="0" borderId="86" xfId="0" applyNumberFormat="1" applyBorder="1" applyAlignment="1">
      <alignment/>
    </xf>
    <xf numFmtId="0" fontId="0" fillId="0" borderId="87" xfId="0" applyBorder="1" applyAlignment="1">
      <alignment/>
    </xf>
    <xf numFmtId="3" fontId="0" fillId="0" borderId="82" xfId="0" applyNumberFormat="1" applyBorder="1" applyAlignment="1">
      <alignment/>
    </xf>
    <xf numFmtId="0" fontId="8" fillId="0" borderId="88" xfId="0" applyFont="1" applyBorder="1" applyAlignment="1">
      <alignment/>
    </xf>
    <xf numFmtId="3" fontId="8" fillId="0" borderId="58" xfId="0" applyNumberFormat="1" applyFont="1" applyBorder="1" applyAlignment="1">
      <alignment/>
    </xf>
    <xf numFmtId="3" fontId="8" fillId="0" borderId="79" xfId="0" applyNumberFormat="1" applyFont="1" applyBorder="1" applyAlignment="1">
      <alignment/>
    </xf>
    <xf numFmtId="0" fontId="12" fillId="19" borderId="40" xfId="0" applyFont="1" applyFill="1" applyBorder="1" applyAlignment="1">
      <alignment/>
    </xf>
    <xf numFmtId="3" fontId="12" fillId="19" borderId="41" xfId="0" applyNumberFormat="1" applyFont="1" applyFill="1" applyBorder="1" applyAlignment="1">
      <alignment/>
    </xf>
    <xf numFmtId="3" fontId="12" fillId="19" borderId="78" xfId="0" applyNumberFormat="1" applyFont="1" applyFill="1" applyBorder="1" applyAlignment="1">
      <alignment/>
    </xf>
    <xf numFmtId="3" fontId="1" fillId="16" borderId="89" xfId="0" applyNumberFormat="1" applyFont="1" applyFill="1" applyBorder="1" applyAlignment="1">
      <alignment horizontal="center" vertical="center" wrapText="1"/>
    </xf>
    <xf numFmtId="3" fontId="3" fillId="0" borderId="73" xfId="0" applyNumberFormat="1" applyFont="1" applyFill="1" applyBorder="1" applyAlignment="1">
      <alignment/>
    </xf>
    <xf numFmtId="3" fontId="6" fillId="19" borderId="90" xfId="0" applyNumberFormat="1" applyFont="1" applyFill="1" applyBorder="1" applyAlignment="1">
      <alignment vertical="center" wrapText="1"/>
    </xf>
    <xf numFmtId="3" fontId="3" fillId="0" borderId="62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91" xfId="0" applyNumberFormat="1" applyFont="1" applyFill="1" applyBorder="1" applyAlignment="1">
      <alignment/>
    </xf>
    <xf numFmtId="3" fontId="6" fillId="19" borderId="66" xfId="0" applyNumberFormat="1" applyFont="1" applyFill="1" applyBorder="1" applyAlignment="1">
      <alignment/>
    </xf>
    <xf numFmtId="3" fontId="3" fillId="0" borderId="72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72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3" fontId="3" fillId="0" borderId="73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" fillId="0" borderId="92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13" fillId="0" borderId="62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1" fillId="0" borderId="71" xfId="0" applyNumberFormat="1" applyFont="1" applyFill="1" applyBorder="1" applyAlignment="1">
      <alignment/>
    </xf>
    <xf numFmtId="3" fontId="3" fillId="0" borderId="93" xfId="0" applyNumberFormat="1" applyFont="1" applyFill="1" applyBorder="1" applyAlignment="1">
      <alignment/>
    </xf>
    <xf numFmtId="3" fontId="1" fillId="0" borderId="71" xfId="0" applyNumberFormat="1" applyFont="1" applyFill="1" applyBorder="1" applyAlignment="1">
      <alignment/>
    </xf>
    <xf numFmtId="3" fontId="1" fillId="0" borderId="75" xfId="0" applyNumberFormat="1" applyFont="1" applyFill="1" applyBorder="1" applyAlignment="1">
      <alignment/>
    </xf>
    <xf numFmtId="3" fontId="2" fillId="0" borderId="77" xfId="0" applyNumberFormat="1" applyFont="1" applyFill="1" applyBorder="1" applyAlignment="1">
      <alignment vertical="center" wrapText="1"/>
    </xf>
    <xf numFmtId="3" fontId="18" fillId="0" borderId="22" xfId="0" applyNumberFormat="1" applyFont="1" applyBorder="1" applyAlignment="1">
      <alignment/>
    </xf>
    <xf numFmtId="49" fontId="6" fillId="19" borderId="36" xfId="0" applyNumberFormat="1" applyFont="1" applyFill="1" applyBorder="1" applyAlignment="1">
      <alignment/>
    </xf>
    <xf numFmtId="3" fontId="3" fillId="0" borderId="91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6" fillId="19" borderId="68" xfId="0" applyFont="1" applyFill="1" applyBorder="1" applyAlignment="1">
      <alignment horizontal="left"/>
    </xf>
    <xf numFmtId="3" fontId="18" fillId="0" borderId="22" xfId="0" applyNumberFormat="1" applyFont="1" applyBorder="1" applyAlignment="1">
      <alignment/>
    </xf>
    <xf numFmtId="49" fontId="1" fillId="0" borderId="94" xfId="0" applyNumberFormat="1" applyFont="1" applyBorder="1" applyAlignment="1">
      <alignment/>
    </xf>
    <xf numFmtId="3" fontId="3" fillId="0" borderId="95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34" xfId="0" applyNumberFormat="1" applyFont="1" applyBorder="1" applyAlignment="1">
      <alignment horizontal="center"/>
    </xf>
    <xf numFmtId="3" fontId="0" fillId="0" borderId="96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6" fillId="19" borderId="25" xfId="0" applyFont="1" applyFill="1" applyBorder="1" applyAlignment="1">
      <alignment horizontal="left"/>
    </xf>
    <xf numFmtId="3" fontId="1" fillId="0" borderId="12" xfId="0" applyNumberFormat="1" applyFont="1" applyFill="1" applyBorder="1" applyAlignment="1">
      <alignment/>
    </xf>
    <xf numFmtId="3" fontId="1" fillId="0" borderId="67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0" fontId="3" fillId="0" borderId="97" xfId="0" applyFont="1" applyBorder="1" applyAlignment="1">
      <alignment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3" fontId="1" fillId="16" borderId="98" xfId="0" applyNumberFormat="1" applyFont="1" applyFill="1" applyBorder="1" applyAlignment="1">
      <alignment/>
    </xf>
    <xf numFmtId="3" fontId="0" fillId="0" borderId="91" xfId="0" applyNumberFormat="1" applyBorder="1" applyAlignment="1">
      <alignment/>
    </xf>
    <xf numFmtId="3" fontId="0" fillId="0" borderId="72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3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1" fillId="16" borderId="78" xfId="0" applyNumberFormat="1" applyFont="1" applyFill="1" applyBorder="1" applyAlignment="1">
      <alignment/>
    </xf>
    <xf numFmtId="3" fontId="3" fillId="0" borderId="72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0" fontId="9" fillId="16" borderId="25" xfId="0" applyFont="1" applyFill="1" applyBorder="1" applyAlignment="1">
      <alignment horizontal="left"/>
    </xf>
    <xf numFmtId="0" fontId="9" fillId="16" borderId="68" xfId="0" applyFont="1" applyFill="1" applyBorder="1" applyAlignment="1">
      <alignment horizontal="left"/>
    </xf>
    <xf numFmtId="3" fontId="3" fillId="0" borderId="67" xfId="0" applyNumberFormat="1" applyFont="1" applyFill="1" applyBorder="1" applyAlignment="1">
      <alignment/>
    </xf>
    <xf numFmtId="3" fontId="8" fillId="19" borderId="76" xfId="0" applyNumberFormat="1" applyFont="1" applyFill="1" applyBorder="1" applyAlignment="1">
      <alignment vertical="center" wrapText="1"/>
    </xf>
    <xf numFmtId="3" fontId="0" fillId="0" borderId="72" xfId="0" applyNumberFormat="1" applyFont="1" applyFill="1" applyBorder="1" applyAlignment="1">
      <alignment vertical="center" wrapText="1"/>
    </xf>
    <xf numFmtId="3" fontId="0" fillId="0" borderId="74" xfId="0" applyNumberFormat="1" applyFont="1" applyFill="1" applyBorder="1" applyAlignment="1">
      <alignment vertical="center" wrapText="1"/>
    </xf>
    <xf numFmtId="3" fontId="1" fillId="16" borderId="90" xfId="0" applyNumberFormat="1" applyFont="1" applyFill="1" applyBorder="1" applyAlignment="1">
      <alignment horizontal="center" vertical="center" wrapText="1"/>
    </xf>
    <xf numFmtId="3" fontId="1" fillId="16" borderId="9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16" borderId="89" xfId="0" applyFont="1" applyFill="1" applyBorder="1" applyAlignment="1">
      <alignment horizontal="center" vertical="center" wrapText="1"/>
    </xf>
    <xf numFmtId="0" fontId="1" fillId="0" borderId="100" xfId="0" applyFont="1" applyBorder="1" applyAlignment="1">
      <alignment horizontal="left"/>
    </xf>
    <xf numFmtId="0" fontId="1" fillId="16" borderId="56" xfId="0" applyFont="1" applyFill="1" applyBorder="1" applyAlignment="1">
      <alignment horizontal="center" vertical="center" wrapText="1"/>
    </xf>
    <xf numFmtId="0" fontId="11" fillId="16" borderId="89" xfId="0" applyFont="1" applyFill="1" applyBorder="1" applyAlignment="1">
      <alignment horizontal="center" vertical="center"/>
    </xf>
    <xf numFmtId="0" fontId="9" fillId="16" borderId="101" xfId="0" applyFont="1" applyFill="1" applyBorder="1" applyAlignment="1">
      <alignment horizontal="left"/>
    </xf>
    <xf numFmtId="0" fontId="9" fillId="16" borderId="102" xfId="0" applyFont="1" applyFill="1" applyBorder="1" applyAlignment="1">
      <alignment horizontal="left"/>
    </xf>
    <xf numFmtId="0" fontId="9" fillId="16" borderId="103" xfId="0" applyFont="1" applyFill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6" fillId="19" borderId="25" xfId="0" applyFont="1" applyFill="1" applyBorder="1" applyAlignment="1">
      <alignment horizontal="left"/>
    </xf>
    <xf numFmtId="0" fontId="6" fillId="19" borderId="68" xfId="0" applyFont="1" applyFill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9" fillId="16" borderId="25" xfId="0" applyFont="1" applyFill="1" applyBorder="1" applyAlignment="1">
      <alignment horizontal="left"/>
    </xf>
    <xf numFmtId="0" fontId="9" fillId="16" borderId="68" xfId="0" applyFont="1" applyFill="1" applyBorder="1" applyAlignment="1">
      <alignment horizontal="left"/>
    </xf>
    <xf numFmtId="0" fontId="11" fillId="16" borderId="55" xfId="0" applyFont="1" applyFill="1" applyBorder="1" applyAlignment="1">
      <alignment horizontal="center" vertical="center" wrapText="1"/>
    </xf>
    <xf numFmtId="0" fontId="11" fillId="16" borderId="54" xfId="0" applyFont="1" applyFill="1" applyBorder="1" applyAlignment="1">
      <alignment horizontal="center" vertical="center" wrapText="1"/>
    </xf>
    <xf numFmtId="0" fontId="1" fillId="0" borderId="10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6" fillId="19" borderId="25" xfId="0" applyFont="1" applyFill="1" applyBorder="1" applyAlignment="1">
      <alignment horizontal="left"/>
    </xf>
    <xf numFmtId="0" fontId="6" fillId="19" borderId="68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19" borderId="24" xfId="0" applyFont="1" applyFill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16" borderId="105" xfId="0" applyFont="1" applyFill="1" applyBorder="1" applyAlignment="1">
      <alignment horizontal="center" vertical="center"/>
    </xf>
    <xf numFmtId="0" fontId="1" fillId="16" borderId="106" xfId="0" applyFont="1" applyFill="1" applyBorder="1" applyAlignment="1">
      <alignment horizontal="center" vertical="center"/>
    </xf>
    <xf numFmtId="0" fontId="6" fillId="19" borderId="70" xfId="0" applyFont="1" applyFill="1" applyBorder="1" applyAlignment="1">
      <alignment horizontal="left"/>
    </xf>
    <xf numFmtId="0" fontId="6" fillId="19" borderId="69" xfId="0" applyFont="1" applyFill="1" applyBorder="1" applyAlignment="1">
      <alignment horizontal="left"/>
    </xf>
    <xf numFmtId="0" fontId="11" fillId="16" borderId="56" xfId="0" applyFont="1" applyFill="1" applyBorder="1" applyAlignment="1">
      <alignment horizontal="center" vertical="center"/>
    </xf>
    <xf numFmtId="3" fontId="1" fillId="16" borderId="107" xfId="0" applyNumberFormat="1" applyFont="1" applyFill="1" applyBorder="1" applyAlignment="1">
      <alignment horizontal="center" vertical="center" wrapText="1"/>
    </xf>
    <xf numFmtId="3" fontId="1" fillId="16" borderId="108" xfId="0" applyNumberFormat="1" applyFont="1" applyFill="1" applyBorder="1" applyAlignment="1">
      <alignment horizontal="center" vertical="center" wrapText="1"/>
    </xf>
    <xf numFmtId="0" fontId="11" fillId="16" borderId="55" xfId="0" applyFont="1" applyFill="1" applyBorder="1" applyAlignment="1">
      <alignment horizontal="center" vertical="center"/>
    </xf>
    <xf numFmtId="0" fontId="11" fillId="16" borderId="5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1" fillId="16" borderId="56" xfId="0" applyFont="1" applyFill="1" applyBorder="1" applyAlignment="1">
      <alignment horizontal="center" vertical="center" wrapText="1"/>
    </xf>
    <xf numFmtId="0" fontId="11" fillId="16" borderId="89" xfId="0" applyFont="1" applyFill="1" applyBorder="1" applyAlignment="1">
      <alignment horizontal="center" vertical="center" wrapText="1"/>
    </xf>
    <xf numFmtId="0" fontId="9" fillId="16" borderId="70" xfId="0" applyFont="1" applyFill="1" applyBorder="1" applyAlignment="1">
      <alignment horizontal="left"/>
    </xf>
    <xf numFmtId="0" fontId="9" fillId="16" borderId="69" xfId="0" applyFont="1" applyFill="1" applyBorder="1" applyAlignment="1">
      <alignment horizontal="left"/>
    </xf>
    <xf numFmtId="49" fontId="5" fillId="16" borderId="55" xfId="0" applyNumberFormat="1" applyFont="1" applyFill="1" applyBorder="1" applyAlignment="1">
      <alignment horizontal="center" vertical="center" wrapText="1"/>
    </xf>
    <xf numFmtId="49" fontId="5" fillId="16" borderId="54" xfId="0" applyNumberFormat="1" applyFont="1" applyFill="1" applyBorder="1" applyAlignment="1">
      <alignment horizontal="center" vertical="center" wrapText="1"/>
    </xf>
    <xf numFmtId="49" fontId="6" fillId="19" borderId="25" xfId="0" applyNumberFormat="1" applyFont="1" applyFill="1" applyBorder="1" applyAlignment="1">
      <alignment horizontal="left"/>
    </xf>
    <xf numFmtId="49" fontId="6" fillId="19" borderId="68" xfId="0" applyNumberFormat="1" applyFont="1" applyFill="1" applyBorder="1" applyAlignment="1">
      <alignment horizontal="left"/>
    </xf>
    <xf numFmtId="49" fontId="6" fillId="19" borderId="70" xfId="0" applyNumberFormat="1" applyFont="1" applyFill="1" applyBorder="1" applyAlignment="1">
      <alignment horizontal="left"/>
    </xf>
    <xf numFmtId="49" fontId="6" fillId="19" borderId="69" xfId="0" applyNumberFormat="1" applyFont="1" applyFill="1" applyBorder="1" applyAlignment="1">
      <alignment horizontal="left"/>
    </xf>
    <xf numFmtId="16" fontId="1" fillId="16" borderId="56" xfId="0" applyNumberFormat="1" applyFont="1" applyFill="1" applyBorder="1" applyAlignment="1">
      <alignment horizontal="center" vertical="center" wrapText="1"/>
    </xf>
    <xf numFmtId="16" fontId="1" fillId="16" borderId="89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70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3" fontId="1" fillId="16" borderId="109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" fontId="6" fillId="0" borderId="49" xfId="0" applyNumberFormat="1" applyFont="1" applyFill="1" applyBorder="1" applyAlignment="1">
      <alignment horizontal="center"/>
    </xf>
    <xf numFmtId="16" fontId="6" fillId="0" borderId="37" xfId="0" applyNumberFormat="1" applyFont="1" applyFill="1" applyBorder="1" applyAlignment="1">
      <alignment horizontal="center"/>
    </xf>
    <xf numFmtId="16" fontId="6" fillId="0" borderId="39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16" fontId="1" fillId="0" borderId="100" xfId="0" applyNumberFormat="1" applyFont="1" applyFill="1" applyBorder="1" applyAlignment="1">
      <alignment horizontal="left"/>
    </xf>
    <xf numFmtId="0" fontId="1" fillId="16" borderId="56" xfId="0" applyFont="1" applyFill="1" applyBorder="1" applyAlignment="1">
      <alignment horizontal="center" vertical="center"/>
    </xf>
    <xf numFmtId="0" fontId="1" fillId="16" borderId="89" xfId="0" applyFont="1" applyFill="1" applyBorder="1" applyAlignment="1">
      <alignment horizontal="center" vertical="center"/>
    </xf>
    <xf numFmtId="0" fontId="6" fillId="19" borderId="107" xfId="0" applyFont="1" applyFill="1" applyBorder="1" applyAlignment="1">
      <alignment horizontal="left" vertical="center" wrapText="1"/>
    </xf>
    <xf numFmtId="0" fontId="6" fillId="19" borderId="10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19" borderId="70" xfId="0" applyFont="1" applyFill="1" applyBorder="1" applyAlignment="1">
      <alignment horizontal="left" vertical="center" wrapText="1"/>
    </xf>
    <xf numFmtId="0" fontId="6" fillId="19" borderId="6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94" xfId="0" applyNumberFormat="1" applyFont="1" applyBorder="1" applyAlignment="1">
      <alignment horizontal="center"/>
    </xf>
    <xf numFmtId="0" fontId="6" fillId="19" borderId="12" xfId="0" applyFont="1" applyFill="1" applyBorder="1" applyAlignment="1">
      <alignment horizontal="left"/>
    </xf>
    <xf numFmtId="0" fontId="6" fillId="19" borderId="11" xfId="0" applyFont="1" applyFill="1" applyBorder="1" applyAlignment="1">
      <alignment horizontal="left"/>
    </xf>
    <xf numFmtId="0" fontId="6" fillId="19" borderId="11" xfId="0" applyFont="1" applyFill="1" applyBorder="1" applyAlignment="1">
      <alignment horizontal="left"/>
    </xf>
    <xf numFmtId="16" fontId="1" fillId="0" borderId="100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0" xfId="0" applyBorder="1" applyAlignment="1">
      <alignment horizontal="left"/>
    </xf>
    <xf numFmtId="0" fontId="1" fillId="16" borderId="101" xfId="0" applyFont="1" applyFill="1" applyBorder="1" applyAlignment="1">
      <alignment horizontal="left"/>
    </xf>
    <xf numFmtId="0" fontId="1" fillId="16" borderId="102" xfId="0" applyFont="1" applyFill="1" applyBorder="1" applyAlignment="1">
      <alignment horizontal="left"/>
    </xf>
    <xf numFmtId="0" fontId="1" fillId="16" borderId="103" xfId="0" applyFont="1" applyFill="1" applyBorder="1" applyAlignment="1">
      <alignment horizontal="left"/>
    </xf>
    <xf numFmtId="3" fontId="0" fillId="0" borderId="2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1" fillId="16" borderId="52" xfId="0" applyNumberFormat="1" applyFont="1" applyFill="1" applyBorder="1" applyAlignment="1">
      <alignment horizontal="center"/>
    </xf>
    <xf numFmtId="3" fontId="1" fillId="16" borderId="102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3" fontId="1" fillId="16" borderId="111" xfId="0" applyNumberFormat="1" applyFont="1" applyFill="1" applyBorder="1" applyAlignment="1">
      <alignment horizontal="center" vertical="center" wrapText="1"/>
    </xf>
    <xf numFmtId="3" fontId="1" fillId="16" borderId="112" xfId="0" applyNumberFormat="1" applyFont="1" applyFill="1" applyBorder="1" applyAlignment="1">
      <alignment horizontal="center" vertical="center" wrapText="1"/>
    </xf>
    <xf numFmtId="3" fontId="1" fillId="16" borderId="106" xfId="0" applyNumberFormat="1" applyFont="1" applyFill="1" applyBorder="1" applyAlignment="1">
      <alignment horizontal="center" vertical="center" wrapText="1"/>
    </xf>
    <xf numFmtId="3" fontId="1" fillId="16" borderId="113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107" xfId="0" applyNumberFormat="1" applyBorder="1" applyAlignment="1">
      <alignment horizontal="center"/>
    </xf>
    <xf numFmtId="3" fontId="0" fillId="0" borderId="109" xfId="0" applyNumberForma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68" xfId="0" applyNumberFormat="1" applyFont="1" applyBorder="1" applyAlignment="1">
      <alignment horizontal="center"/>
    </xf>
    <xf numFmtId="3" fontId="1" fillId="16" borderId="10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1" fillId="0" borderId="107" xfId="0" applyNumberFormat="1" applyFont="1" applyBorder="1" applyAlignment="1">
      <alignment horizontal="center"/>
    </xf>
    <xf numFmtId="3" fontId="1" fillId="0" borderId="108" xfId="0" applyNumberFormat="1" applyFont="1" applyBorder="1" applyAlignment="1">
      <alignment horizontal="center"/>
    </xf>
    <xf numFmtId="3" fontId="1" fillId="0" borderId="10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08" xfId="0" applyNumberFormat="1" applyBorder="1" applyAlignment="1">
      <alignment horizontal="center"/>
    </xf>
    <xf numFmtId="3" fontId="1" fillId="16" borderId="103" xfId="0" applyNumberFormat="1" applyFont="1" applyFill="1" applyBorder="1" applyAlignment="1">
      <alignment horizontal="center"/>
    </xf>
    <xf numFmtId="0" fontId="0" fillId="19" borderId="4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14" xfId="0" applyNumberFormat="1" applyBorder="1" applyAlignment="1">
      <alignment horizontal="center"/>
    </xf>
    <xf numFmtId="3" fontId="0" fillId="0" borderId="115" xfId="0" applyNumberFormat="1" applyBorder="1" applyAlignment="1">
      <alignment horizontal="center"/>
    </xf>
    <xf numFmtId="3" fontId="0" fillId="0" borderId="116" xfId="0" applyNumberFormat="1" applyBorder="1" applyAlignment="1">
      <alignment horizontal="center"/>
    </xf>
    <xf numFmtId="3" fontId="0" fillId="0" borderId="97" xfId="0" applyNumberFormat="1" applyBorder="1" applyAlignment="1">
      <alignment horizontal="center"/>
    </xf>
    <xf numFmtId="3" fontId="0" fillId="0" borderId="117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8" fillId="0" borderId="118" xfId="0" applyNumberFormat="1" applyFont="1" applyBorder="1" applyAlignment="1">
      <alignment horizontal="center"/>
    </xf>
    <xf numFmtId="3" fontId="8" fillId="0" borderId="59" xfId="0" applyNumberFormat="1" applyFont="1" applyBorder="1" applyAlignment="1">
      <alignment horizontal="center"/>
    </xf>
    <xf numFmtId="3" fontId="8" fillId="0" borderId="119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5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14" fillId="0" borderId="0" xfId="0" applyFont="1" applyAlignment="1">
      <alignment horizontal="center"/>
    </xf>
    <xf numFmtId="3" fontId="1" fillId="16" borderId="76" xfId="0" applyNumberFormat="1" applyFont="1" applyFill="1" applyBorder="1" applyAlignment="1">
      <alignment horizontal="center" vertical="center" wrapText="1"/>
    </xf>
    <xf numFmtId="3" fontId="1" fillId="19" borderId="28" xfId="0" applyNumberFormat="1" applyFont="1" applyFill="1" applyBorder="1" applyAlignment="1">
      <alignment horizontal="center" vertical="center" wrapText="1"/>
    </xf>
    <xf numFmtId="3" fontId="1" fillId="19" borderId="120" xfId="0" applyNumberFormat="1" applyFont="1" applyFill="1" applyBorder="1" applyAlignment="1">
      <alignment horizontal="center" vertical="center" wrapText="1"/>
    </xf>
    <xf numFmtId="3" fontId="1" fillId="19" borderId="121" xfId="0" applyNumberFormat="1" applyFont="1" applyFill="1" applyBorder="1" applyAlignment="1">
      <alignment horizontal="center" vertical="center" wrapText="1"/>
    </xf>
    <xf numFmtId="3" fontId="1" fillId="19" borderId="44" xfId="0" applyNumberFormat="1" applyFont="1" applyFill="1" applyBorder="1" applyAlignment="1">
      <alignment horizontal="center" vertical="center" wrapText="1"/>
    </xf>
    <xf numFmtId="3" fontId="1" fillId="16" borderId="122" xfId="0" applyNumberFormat="1" applyFont="1" applyFill="1" applyBorder="1" applyAlignment="1">
      <alignment horizontal="center" vertical="center" wrapText="1"/>
    </xf>
    <xf numFmtId="3" fontId="1" fillId="16" borderId="123" xfId="0" applyNumberFormat="1" applyFont="1" applyFill="1" applyBorder="1" applyAlignment="1">
      <alignment horizontal="center" vertical="center" wrapText="1"/>
    </xf>
    <xf numFmtId="3" fontId="1" fillId="16" borderId="124" xfId="0" applyNumberFormat="1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/>
    </xf>
    <xf numFmtId="0" fontId="1" fillId="16" borderId="55" xfId="0" applyFont="1" applyFill="1" applyBorder="1" applyAlignment="1">
      <alignment horizontal="center" vertical="center" wrapText="1"/>
    </xf>
    <xf numFmtId="0" fontId="1" fillId="16" borderId="37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3" fontId="8" fillId="19" borderId="52" xfId="0" applyNumberFormat="1" applyFont="1" applyFill="1" applyBorder="1" applyAlignment="1">
      <alignment horizontal="center"/>
    </xf>
    <xf numFmtId="3" fontId="8" fillId="19" borderId="102" xfId="0" applyNumberFormat="1" applyFont="1" applyFill="1" applyBorder="1" applyAlignment="1">
      <alignment horizontal="center"/>
    </xf>
    <xf numFmtId="3" fontId="8" fillId="19" borderId="103" xfId="0" applyNumberFormat="1" applyFont="1" applyFill="1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12" xfId="0" applyBorder="1" applyAlignment="1">
      <alignment horizontal="center"/>
    </xf>
    <xf numFmtId="0" fontId="12" fillId="0" borderId="126" xfId="0" applyFont="1" applyBorder="1" applyAlignment="1">
      <alignment horizontal="left" vertical="center"/>
    </xf>
    <xf numFmtId="0" fontId="12" fillId="0" borderId="127" xfId="0" applyFont="1" applyBorder="1" applyAlignment="1">
      <alignment horizontal="left" vertical="center"/>
    </xf>
    <xf numFmtId="0" fontId="12" fillId="0" borderId="125" xfId="0" applyFont="1" applyBorder="1" applyAlignment="1">
      <alignment horizontal="left" vertical="center"/>
    </xf>
    <xf numFmtId="0" fontId="12" fillId="0" borderId="113" xfId="0" applyFont="1" applyBorder="1" applyAlignment="1">
      <alignment horizontal="left" vertical="center"/>
    </xf>
    <xf numFmtId="0" fontId="0" fillId="0" borderId="90" xfId="0" applyBorder="1" applyAlignment="1">
      <alignment horizontal="center"/>
    </xf>
    <xf numFmtId="0" fontId="0" fillId="0" borderId="99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O125"/>
  <sheetViews>
    <sheetView showGridLines="0" tabSelected="1" zoomScalePageLayoutView="0" workbookViewId="0" topLeftCell="A1">
      <selection activeCell="B1" sqref="B1:H1"/>
    </sheetView>
  </sheetViews>
  <sheetFormatPr defaultColWidth="9.140625" defaultRowHeight="12.75"/>
  <cols>
    <col min="1" max="1" width="1.421875" style="0" customWidth="1"/>
    <col min="2" max="2" width="8.140625" style="124" customWidth="1"/>
    <col min="3" max="3" width="8.140625" style="0" customWidth="1"/>
    <col min="4" max="4" width="36.00390625" style="0" customWidth="1"/>
    <col min="5" max="7" width="12.140625" style="44" customWidth="1"/>
    <col min="8" max="8" width="11.7109375" style="44" customWidth="1"/>
    <col min="9" max="9" width="14.00390625" style="0" customWidth="1"/>
    <col min="10" max="10" width="11.421875" style="0" bestFit="1" customWidth="1"/>
    <col min="11" max="11" width="16.28125" style="0" customWidth="1"/>
    <col min="13" max="13" width="11.421875" style="0" bestFit="1" customWidth="1"/>
    <col min="15" max="15" width="11.421875" style="0" bestFit="1" customWidth="1"/>
  </cols>
  <sheetData>
    <row r="1" spans="2:8" ht="12.75">
      <c r="B1" s="457" t="s">
        <v>242</v>
      </c>
      <c r="C1" s="457"/>
      <c r="D1" s="457"/>
      <c r="E1" s="457"/>
      <c r="F1" s="457"/>
      <c r="G1" s="457"/>
      <c r="H1" s="457"/>
    </row>
    <row r="2" spans="2:8" ht="13.5" thickBot="1">
      <c r="B2" s="419" t="s">
        <v>80</v>
      </c>
      <c r="C2" s="419"/>
      <c r="D2" s="419"/>
      <c r="E2" s="419"/>
      <c r="F2" s="419"/>
      <c r="G2" s="419"/>
      <c r="H2" s="419"/>
    </row>
    <row r="3" spans="2:8" ht="13.5" customHeight="1" thickBot="1" thickTop="1">
      <c r="B3" s="435" t="s">
        <v>116</v>
      </c>
      <c r="C3" s="458" t="s">
        <v>63</v>
      </c>
      <c r="D3" s="420" t="s">
        <v>131</v>
      </c>
      <c r="E3" s="420" t="s">
        <v>268</v>
      </c>
      <c r="F3" s="453" t="s">
        <v>371</v>
      </c>
      <c r="G3" s="454"/>
      <c r="H3" s="415" t="s">
        <v>314</v>
      </c>
    </row>
    <row r="4" spans="2:8" ht="35.25" customHeight="1" thickBot="1">
      <c r="B4" s="436"/>
      <c r="C4" s="459"/>
      <c r="D4" s="418"/>
      <c r="E4" s="418"/>
      <c r="F4" s="340" t="s">
        <v>318</v>
      </c>
      <c r="G4" s="340" t="s">
        <v>323</v>
      </c>
      <c r="H4" s="416"/>
    </row>
    <row r="5" spans="2:8" s="68" customFormat="1" ht="17.25" thickBot="1" thickTop="1">
      <c r="B5" s="204">
        <v>100</v>
      </c>
      <c r="C5" s="460" t="s">
        <v>82</v>
      </c>
      <c r="D5" s="461"/>
      <c r="E5" s="205">
        <f>E6+E8+E13</f>
        <v>4331364</v>
      </c>
      <c r="F5" s="205">
        <f>F6+F8+F13</f>
        <v>11350</v>
      </c>
      <c r="G5" s="205">
        <f>G6+G8+G13</f>
        <v>0</v>
      </c>
      <c r="H5" s="306">
        <f>H6+H8+H13</f>
        <v>4342714</v>
      </c>
    </row>
    <row r="6" spans="2:8" s="67" customFormat="1" ht="15.75" thickBot="1">
      <c r="B6" s="196">
        <v>110</v>
      </c>
      <c r="C6" s="430" t="s">
        <v>83</v>
      </c>
      <c r="D6" s="431"/>
      <c r="E6" s="184">
        <f>E7</f>
        <v>3720364</v>
      </c>
      <c r="F6" s="184">
        <f>F7</f>
        <v>0</v>
      </c>
      <c r="G6" s="184">
        <f>G7</f>
        <v>0</v>
      </c>
      <c r="H6" s="307">
        <f>H7</f>
        <v>3720364</v>
      </c>
    </row>
    <row r="7" spans="2:11" s="57" customFormat="1" ht="13.5" thickBot="1">
      <c r="B7" s="197"/>
      <c r="C7" s="56"/>
      <c r="D7" s="75" t="s">
        <v>117</v>
      </c>
      <c r="E7" s="230">
        <v>3720364</v>
      </c>
      <c r="F7" s="230"/>
      <c r="G7" s="230"/>
      <c r="H7" s="308">
        <f>E7+F7+G7</f>
        <v>3720364</v>
      </c>
      <c r="I7" s="247"/>
      <c r="K7" s="69"/>
    </row>
    <row r="8" spans="2:8" s="67" customFormat="1" ht="15.75" thickBot="1">
      <c r="B8" s="198">
        <v>120</v>
      </c>
      <c r="C8" s="440" t="s">
        <v>121</v>
      </c>
      <c r="D8" s="441"/>
      <c r="E8" s="92">
        <v>331950</v>
      </c>
      <c r="F8" s="92">
        <f>F9</f>
        <v>0</v>
      </c>
      <c r="G8" s="92">
        <f>G9</f>
        <v>0</v>
      </c>
      <c r="H8" s="309">
        <f>H9</f>
        <v>331950</v>
      </c>
    </row>
    <row r="9" spans="2:8" s="5" customFormat="1" ht="13.5" thickBot="1">
      <c r="B9" s="437"/>
      <c r="C9" s="56">
        <v>121</v>
      </c>
      <c r="D9" s="50" t="s">
        <v>84</v>
      </c>
      <c r="E9" s="185">
        <v>331950</v>
      </c>
      <c r="F9" s="185">
        <f>SUM(F10:F12)</f>
        <v>0</v>
      </c>
      <c r="G9" s="185">
        <f>SUM(G10:G12)</f>
        <v>0</v>
      </c>
      <c r="H9" s="310">
        <f>SUM(H10:H12)</f>
        <v>331950</v>
      </c>
    </row>
    <row r="10" spans="2:8" ht="12.75">
      <c r="B10" s="438"/>
      <c r="C10" s="442"/>
      <c r="D10" s="53" t="s">
        <v>118</v>
      </c>
      <c r="E10" s="80">
        <v>57430</v>
      </c>
      <c r="F10" s="64"/>
      <c r="G10" s="64"/>
      <c r="H10" s="290">
        <f>E10+F10+G10</f>
        <v>57430</v>
      </c>
    </row>
    <row r="11" spans="2:8" ht="12.75">
      <c r="B11" s="438"/>
      <c r="C11" s="443"/>
      <c r="D11" s="54" t="s">
        <v>119</v>
      </c>
      <c r="E11" s="65">
        <v>254600</v>
      </c>
      <c r="F11" s="65"/>
      <c r="G11" s="65"/>
      <c r="H11" s="291">
        <f>E11+F11+G11</f>
        <v>254600</v>
      </c>
    </row>
    <row r="12" spans="2:8" ht="13.5" thickBot="1">
      <c r="B12" s="439"/>
      <c r="C12" s="417"/>
      <c r="D12" s="55" t="s">
        <v>120</v>
      </c>
      <c r="E12" s="66">
        <v>19920</v>
      </c>
      <c r="F12" s="66"/>
      <c r="G12" s="66"/>
      <c r="H12" s="292">
        <f>E12+F12+G12</f>
        <v>19920</v>
      </c>
    </row>
    <row r="13" spans="2:8" s="67" customFormat="1" ht="15.75" thickBot="1">
      <c r="B13" s="199">
        <v>130</v>
      </c>
      <c r="C13" s="440" t="s">
        <v>122</v>
      </c>
      <c r="D13" s="441"/>
      <c r="E13" s="92">
        <v>279050</v>
      </c>
      <c r="F13" s="92">
        <f>F14</f>
        <v>11350</v>
      </c>
      <c r="G13" s="92">
        <f>G14</f>
        <v>0</v>
      </c>
      <c r="H13" s="309">
        <f>H14</f>
        <v>290400</v>
      </c>
    </row>
    <row r="14" spans="2:8" s="5" customFormat="1" ht="13.5" thickBot="1">
      <c r="B14" s="425"/>
      <c r="C14" s="70">
        <v>133</v>
      </c>
      <c r="D14" s="51" t="s">
        <v>85</v>
      </c>
      <c r="E14" s="186">
        <v>279050</v>
      </c>
      <c r="F14" s="186">
        <f>SUM(F15:F21)</f>
        <v>11350</v>
      </c>
      <c r="G14" s="186">
        <f>SUM(G15:G21)</f>
        <v>0</v>
      </c>
      <c r="H14" s="311">
        <f>SUM(H15:H21)</f>
        <v>290400</v>
      </c>
    </row>
    <row r="15" spans="2:8" ht="12.75">
      <c r="B15" s="426"/>
      <c r="C15" s="445"/>
      <c r="D15" s="58" t="s">
        <v>86</v>
      </c>
      <c r="E15" s="59">
        <v>7600</v>
      </c>
      <c r="F15" s="59"/>
      <c r="G15" s="59"/>
      <c r="H15" s="296">
        <f aca="true" t="shared" si="0" ref="H15:H21">E15+F15+G15</f>
        <v>7600</v>
      </c>
    </row>
    <row r="16" spans="2:8" ht="12.75">
      <c r="B16" s="426"/>
      <c r="C16" s="446"/>
      <c r="D16" s="60" t="s">
        <v>87</v>
      </c>
      <c r="E16" s="61">
        <v>1300</v>
      </c>
      <c r="F16" s="61"/>
      <c r="G16" s="61"/>
      <c r="H16" s="297">
        <f t="shared" si="0"/>
        <v>1300</v>
      </c>
    </row>
    <row r="17" spans="2:8" ht="12.75">
      <c r="B17" s="426"/>
      <c r="C17" s="446"/>
      <c r="D17" s="60" t="s">
        <v>88</v>
      </c>
      <c r="E17" s="61">
        <v>700</v>
      </c>
      <c r="F17" s="61"/>
      <c r="G17" s="61"/>
      <c r="H17" s="297">
        <f t="shared" si="0"/>
        <v>700</v>
      </c>
    </row>
    <row r="18" spans="2:8" ht="12.75">
      <c r="B18" s="426"/>
      <c r="C18" s="446"/>
      <c r="D18" s="60" t="s">
        <v>89</v>
      </c>
      <c r="E18" s="61">
        <v>12500</v>
      </c>
      <c r="F18" s="61"/>
      <c r="G18" s="61"/>
      <c r="H18" s="297">
        <f t="shared" si="0"/>
        <v>12500</v>
      </c>
    </row>
    <row r="19" spans="2:8" ht="12.75">
      <c r="B19" s="426"/>
      <c r="C19" s="446"/>
      <c r="D19" s="60" t="s">
        <v>247</v>
      </c>
      <c r="E19" s="61">
        <v>8000</v>
      </c>
      <c r="F19" s="61">
        <v>11350</v>
      </c>
      <c r="G19" s="61"/>
      <c r="H19" s="297">
        <f t="shared" si="0"/>
        <v>19350</v>
      </c>
    </row>
    <row r="20" spans="2:9" ht="12.75">
      <c r="B20" s="426"/>
      <c r="C20" s="446"/>
      <c r="D20" s="60" t="s">
        <v>90</v>
      </c>
      <c r="E20" s="61">
        <v>165970</v>
      </c>
      <c r="F20" s="61"/>
      <c r="G20" s="61"/>
      <c r="H20" s="297">
        <f t="shared" si="0"/>
        <v>165970</v>
      </c>
      <c r="I20" s="44"/>
    </row>
    <row r="21" spans="2:9" ht="13.5" thickBot="1">
      <c r="B21" s="426"/>
      <c r="C21" s="446"/>
      <c r="D21" s="60" t="s">
        <v>91</v>
      </c>
      <c r="E21" s="61">
        <v>82980</v>
      </c>
      <c r="F21" s="61"/>
      <c r="G21" s="61"/>
      <c r="H21" s="297">
        <f t="shared" si="0"/>
        <v>82980</v>
      </c>
      <c r="I21" s="44"/>
    </row>
    <row r="22" spans="2:10" s="68" customFormat="1" ht="16.5" thickBot="1">
      <c r="B22" s="195">
        <v>200</v>
      </c>
      <c r="C22" s="409" t="s">
        <v>123</v>
      </c>
      <c r="D22" s="410"/>
      <c r="E22" s="187">
        <f>E23+E33+E50+E52</f>
        <v>1144434</v>
      </c>
      <c r="F22" s="187">
        <f>F23+F33+F50+F52</f>
        <v>2000</v>
      </c>
      <c r="G22" s="187">
        <f>G23+G33+G50+G52</f>
        <v>0</v>
      </c>
      <c r="H22" s="312">
        <f>H23+H33+H50+H52</f>
        <v>1146434</v>
      </c>
      <c r="J22" s="372"/>
    </row>
    <row r="23" spans="2:8" s="49" customFormat="1" ht="15.75" thickBot="1">
      <c r="B23" s="200">
        <v>210</v>
      </c>
      <c r="C23" s="430" t="s">
        <v>124</v>
      </c>
      <c r="D23" s="444"/>
      <c r="E23" s="188">
        <f>E24+E28</f>
        <v>674685</v>
      </c>
      <c r="F23" s="188">
        <f>F24+F28</f>
        <v>0</v>
      </c>
      <c r="G23" s="188">
        <f>G24+G28</f>
        <v>0</v>
      </c>
      <c r="H23" s="313">
        <f>H24+H28</f>
        <v>674685</v>
      </c>
    </row>
    <row r="24" spans="2:8" s="57" customFormat="1" ht="13.5" thickBot="1">
      <c r="B24" s="425" t="s">
        <v>92</v>
      </c>
      <c r="C24" s="56">
        <v>211</v>
      </c>
      <c r="D24" s="52" t="s">
        <v>124</v>
      </c>
      <c r="E24" s="76">
        <f>SUM(E25:E27)</f>
        <v>67460</v>
      </c>
      <c r="F24" s="76">
        <f>SUM(F25:F27)</f>
        <v>0</v>
      </c>
      <c r="G24" s="76">
        <f>SUM(G25:G27)</f>
        <v>0</v>
      </c>
      <c r="H24" s="299">
        <f>SUM(H25:H27)</f>
        <v>67460</v>
      </c>
    </row>
    <row r="25" spans="2:8" ht="12.75">
      <c r="B25" s="426"/>
      <c r="C25" s="442"/>
      <c r="D25" s="73" t="s">
        <v>93</v>
      </c>
      <c r="E25" s="74">
        <v>1460</v>
      </c>
      <c r="F25" s="74"/>
      <c r="G25" s="74"/>
      <c r="H25" s="314">
        <f>E25+F25+G25</f>
        <v>1460</v>
      </c>
    </row>
    <row r="26" spans="2:8" ht="12.75">
      <c r="B26" s="426"/>
      <c r="C26" s="443"/>
      <c r="D26" s="60" t="s">
        <v>258</v>
      </c>
      <c r="E26" s="61">
        <v>0</v>
      </c>
      <c r="F26" s="61"/>
      <c r="G26" s="61"/>
      <c r="H26" s="297">
        <f>E26+F26+G26</f>
        <v>0</v>
      </c>
    </row>
    <row r="27" spans="2:8" ht="13.5" thickBot="1">
      <c r="B27" s="426"/>
      <c r="C27" s="417"/>
      <c r="D27" s="62" t="s">
        <v>94</v>
      </c>
      <c r="E27" s="63">
        <v>66000</v>
      </c>
      <c r="F27" s="63"/>
      <c r="G27" s="63"/>
      <c r="H27" s="315">
        <f>E27+F27+G27</f>
        <v>66000</v>
      </c>
    </row>
    <row r="28" spans="2:8" ht="13.5" thickBot="1">
      <c r="B28" s="426"/>
      <c r="C28" s="2">
        <v>212</v>
      </c>
      <c r="D28" s="45" t="s">
        <v>95</v>
      </c>
      <c r="E28" s="189">
        <f>SUM(E29:E32)</f>
        <v>607225</v>
      </c>
      <c r="F28" s="189">
        <f>SUM(F29:F32)</f>
        <v>0</v>
      </c>
      <c r="G28" s="189">
        <f>SUM(G29:G32)</f>
        <v>0</v>
      </c>
      <c r="H28" s="316">
        <f>SUM(H29:H32)</f>
        <v>607225</v>
      </c>
    </row>
    <row r="29" spans="2:8" ht="12.75">
      <c r="B29" s="426"/>
      <c r="C29" s="445"/>
      <c r="D29" s="71" t="s">
        <v>96</v>
      </c>
      <c r="E29" s="59">
        <v>332400</v>
      </c>
      <c r="F29" s="59"/>
      <c r="G29" s="59"/>
      <c r="H29" s="296">
        <f>E29+F29+G29</f>
        <v>332400</v>
      </c>
    </row>
    <row r="30" spans="2:8" ht="12.75">
      <c r="B30" s="426"/>
      <c r="C30" s="446"/>
      <c r="D30" s="72" t="s">
        <v>97</v>
      </c>
      <c r="E30" s="61">
        <v>6000</v>
      </c>
      <c r="F30" s="61"/>
      <c r="G30" s="61"/>
      <c r="H30" s="297">
        <f>E30+F30+G30</f>
        <v>6000</v>
      </c>
    </row>
    <row r="31" spans="2:8" ht="12.75">
      <c r="B31" s="426"/>
      <c r="C31" s="446"/>
      <c r="D31" s="235" t="s">
        <v>249</v>
      </c>
      <c r="E31" s="98">
        <v>192898</v>
      </c>
      <c r="F31" s="98"/>
      <c r="G31" s="98"/>
      <c r="H31" s="297">
        <f>E31+F31+G31</f>
        <v>192898</v>
      </c>
    </row>
    <row r="32" spans="2:8" ht="13.5" thickBot="1">
      <c r="B32" s="432"/>
      <c r="C32" s="447"/>
      <c r="D32" s="227" t="s">
        <v>98</v>
      </c>
      <c r="E32" s="63">
        <v>75927</v>
      </c>
      <c r="F32" s="63"/>
      <c r="G32" s="63"/>
      <c r="H32" s="315">
        <f>E32+F32+G32</f>
        <v>75927</v>
      </c>
    </row>
    <row r="33" spans="2:8" s="49" customFormat="1" ht="15.75" thickBot="1">
      <c r="B33" s="199">
        <v>220</v>
      </c>
      <c r="C33" s="430" t="s">
        <v>99</v>
      </c>
      <c r="D33" s="444"/>
      <c r="E33" s="41">
        <f>E34+E37+E45</f>
        <v>439899</v>
      </c>
      <c r="F33" s="41">
        <f>F34+F37+F45</f>
        <v>2000</v>
      </c>
      <c r="G33" s="41">
        <f>G34+G37+G45</f>
        <v>0</v>
      </c>
      <c r="H33" s="294">
        <f>H34+H37+H45</f>
        <v>441899</v>
      </c>
    </row>
    <row r="34" spans="2:8" s="57" customFormat="1" ht="13.5" thickBot="1">
      <c r="B34" s="425"/>
      <c r="C34" s="2">
        <v>221</v>
      </c>
      <c r="D34" s="47" t="s">
        <v>125</v>
      </c>
      <c r="E34" s="3">
        <f>SUM(E35:E36)</f>
        <v>99600</v>
      </c>
      <c r="F34" s="3">
        <f>SUM(F35:F36)</f>
        <v>0</v>
      </c>
      <c r="G34" s="3">
        <f>SUM(G35:G36)</f>
        <v>0</v>
      </c>
      <c r="H34" s="288">
        <f>SUM(H35:H36)</f>
        <v>99600</v>
      </c>
    </row>
    <row r="35" spans="2:8" ht="12.75">
      <c r="B35" s="426"/>
      <c r="C35" s="445"/>
      <c r="D35" s="58" t="s">
        <v>100</v>
      </c>
      <c r="E35" s="59">
        <v>99600</v>
      </c>
      <c r="F35" s="59"/>
      <c r="G35" s="59"/>
      <c r="H35" s="296">
        <f>E35+F35+G35</f>
        <v>99600</v>
      </c>
    </row>
    <row r="36" spans="2:8" ht="13.5" thickBot="1">
      <c r="B36" s="426"/>
      <c r="C36" s="447"/>
      <c r="D36" s="62" t="s">
        <v>101</v>
      </c>
      <c r="E36" s="63">
        <v>0</v>
      </c>
      <c r="F36" s="63"/>
      <c r="G36" s="63"/>
      <c r="H36" s="315">
        <f>E36+F36+G36</f>
        <v>0</v>
      </c>
    </row>
    <row r="37" spans="2:8" ht="13.5" thickBot="1">
      <c r="B37" s="426"/>
      <c r="C37" s="2">
        <v>223</v>
      </c>
      <c r="D37" s="45" t="s">
        <v>102</v>
      </c>
      <c r="E37" s="3">
        <f>SUM(E38:E44)</f>
        <v>337799</v>
      </c>
      <c r="F37" s="3">
        <f>SUM(F38:F44)</f>
        <v>2000</v>
      </c>
      <c r="G37" s="3">
        <f>SUM(G38:G44)</f>
        <v>0</v>
      </c>
      <c r="H37" s="288">
        <f>SUM(H38:H44)</f>
        <v>339799</v>
      </c>
    </row>
    <row r="38" spans="2:8" ht="12.75">
      <c r="B38" s="426"/>
      <c r="C38" s="445"/>
      <c r="D38" s="58" t="s">
        <v>103</v>
      </c>
      <c r="E38" s="59">
        <v>9960</v>
      </c>
      <c r="F38" s="59"/>
      <c r="G38" s="59"/>
      <c r="H38" s="296">
        <f aca="true" t="shared" si="1" ref="H38:H44">E38+F38+G38</f>
        <v>9960</v>
      </c>
    </row>
    <row r="39" spans="2:8" ht="12.75">
      <c r="B39" s="426"/>
      <c r="C39" s="446"/>
      <c r="D39" s="60" t="s">
        <v>104</v>
      </c>
      <c r="E39" s="61">
        <v>16600</v>
      </c>
      <c r="F39" s="61"/>
      <c r="G39" s="61"/>
      <c r="H39" s="297">
        <f t="shared" si="1"/>
        <v>16600</v>
      </c>
    </row>
    <row r="40" spans="2:8" ht="12.75">
      <c r="B40" s="426"/>
      <c r="C40" s="446"/>
      <c r="D40" s="60" t="s">
        <v>105</v>
      </c>
      <c r="E40" s="61">
        <v>18260</v>
      </c>
      <c r="F40" s="61"/>
      <c r="G40" s="61"/>
      <c r="H40" s="297">
        <f t="shared" si="1"/>
        <v>18260</v>
      </c>
    </row>
    <row r="41" spans="2:8" ht="12.75">
      <c r="B41" s="426"/>
      <c r="C41" s="446"/>
      <c r="D41" s="60" t="s">
        <v>106</v>
      </c>
      <c r="E41" s="61">
        <v>16930</v>
      </c>
      <c r="F41" s="61"/>
      <c r="G41" s="61"/>
      <c r="H41" s="297">
        <f t="shared" si="1"/>
        <v>16930</v>
      </c>
    </row>
    <row r="42" spans="2:8" ht="12.75">
      <c r="B42" s="426"/>
      <c r="C42" s="446"/>
      <c r="D42" s="394" t="s">
        <v>366</v>
      </c>
      <c r="E42" s="98">
        <v>138634</v>
      </c>
      <c r="F42" s="98"/>
      <c r="G42" s="98"/>
      <c r="H42" s="297">
        <f t="shared" si="1"/>
        <v>138634</v>
      </c>
    </row>
    <row r="43" spans="2:8" ht="12.75">
      <c r="B43" s="426"/>
      <c r="C43" s="446"/>
      <c r="D43" s="394" t="s">
        <v>367</v>
      </c>
      <c r="E43" s="98">
        <v>49558</v>
      </c>
      <c r="F43" s="98"/>
      <c r="G43" s="98"/>
      <c r="H43" s="297">
        <f t="shared" si="1"/>
        <v>49558</v>
      </c>
    </row>
    <row r="44" spans="2:9" ht="13.5" thickBot="1">
      <c r="B44" s="426"/>
      <c r="C44" s="447"/>
      <c r="D44" s="86" t="s">
        <v>107</v>
      </c>
      <c r="E44" s="24">
        <v>87857</v>
      </c>
      <c r="F44" s="24">
        <v>2000</v>
      </c>
      <c r="G44" s="24"/>
      <c r="H44" s="317">
        <f t="shared" si="1"/>
        <v>89857</v>
      </c>
      <c r="I44" s="44"/>
    </row>
    <row r="45" spans="2:8" ht="13.5" thickBot="1">
      <c r="B45" s="426"/>
      <c r="C45" s="2">
        <v>229</v>
      </c>
      <c r="D45" s="45" t="s">
        <v>108</v>
      </c>
      <c r="E45" s="189">
        <v>2500</v>
      </c>
      <c r="F45" s="189">
        <f>F46</f>
        <v>0</v>
      </c>
      <c r="G45" s="189">
        <f>G46</f>
        <v>0</v>
      </c>
      <c r="H45" s="316">
        <f>H46</f>
        <v>2500</v>
      </c>
    </row>
    <row r="46" spans="2:8" ht="13.5" thickBot="1">
      <c r="B46" s="429"/>
      <c r="C46" s="201"/>
      <c r="D46" s="202" t="s">
        <v>109</v>
      </c>
      <c r="E46" s="203">
        <v>2500</v>
      </c>
      <c r="F46" s="203"/>
      <c r="G46" s="203"/>
      <c r="H46" s="318">
        <f>E46+F46+G46</f>
        <v>2500</v>
      </c>
    </row>
    <row r="47" spans="2:7" ht="14.25" thickBot="1" thickTop="1">
      <c r="B47" s="113"/>
      <c r="C47" s="43"/>
      <c r="D47" s="43"/>
      <c r="E47" s="114"/>
      <c r="F47" s="114"/>
      <c r="G47" s="114"/>
    </row>
    <row r="48" spans="2:8" ht="13.5" customHeight="1" thickBot="1" thickTop="1">
      <c r="B48" s="455" t="s">
        <v>116</v>
      </c>
      <c r="C48" s="452" t="s">
        <v>63</v>
      </c>
      <c r="D48" s="448" t="s">
        <v>81</v>
      </c>
      <c r="E48" s="420" t="s">
        <v>268</v>
      </c>
      <c r="F48" s="453" t="s">
        <v>371</v>
      </c>
      <c r="G48" s="454"/>
      <c r="H48" s="415" t="s">
        <v>314</v>
      </c>
    </row>
    <row r="49" spans="2:8" ht="30" customHeight="1" thickBot="1">
      <c r="B49" s="456"/>
      <c r="C49" s="421"/>
      <c r="D49" s="449"/>
      <c r="E49" s="418"/>
      <c r="F49" s="340" t="s">
        <v>318</v>
      </c>
      <c r="G49" s="340" t="s">
        <v>323</v>
      </c>
      <c r="H49" s="416"/>
    </row>
    <row r="50" spans="2:8" s="49" customFormat="1" ht="16.5" thickBot="1" thickTop="1">
      <c r="B50" s="198">
        <v>240</v>
      </c>
      <c r="C50" s="450" t="s">
        <v>110</v>
      </c>
      <c r="D50" s="451"/>
      <c r="E50" s="99">
        <v>1660</v>
      </c>
      <c r="F50" s="99">
        <f>SUM(F51:F51)</f>
        <v>0</v>
      </c>
      <c r="G50" s="99">
        <f>SUM(G51:G51)</f>
        <v>0</v>
      </c>
      <c r="H50" s="285">
        <f>SUM(H51:H51)</f>
        <v>1660</v>
      </c>
    </row>
    <row r="51" spans="2:8" ht="13.5" customHeight="1" thickBot="1">
      <c r="B51" s="281"/>
      <c r="C51" s="282"/>
      <c r="D51" s="237" t="s">
        <v>111</v>
      </c>
      <c r="E51" s="46">
        <v>1660</v>
      </c>
      <c r="F51" s="46"/>
      <c r="G51" s="46"/>
      <c r="H51" s="286">
        <f>E51+F51+G51</f>
        <v>1660</v>
      </c>
    </row>
    <row r="52" spans="2:8" s="67" customFormat="1" ht="15.75" thickBot="1">
      <c r="B52" s="198">
        <v>290</v>
      </c>
      <c r="C52" s="440" t="s">
        <v>112</v>
      </c>
      <c r="D52" s="441"/>
      <c r="E52" s="190">
        <v>28190</v>
      </c>
      <c r="F52" s="190">
        <f>F53</f>
        <v>0</v>
      </c>
      <c r="G52" s="190">
        <f>G53</f>
        <v>0</v>
      </c>
      <c r="H52" s="287">
        <f>H53</f>
        <v>28190</v>
      </c>
    </row>
    <row r="53" spans="2:8" ht="13.5" thickBot="1">
      <c r="B53" s="425"/>
      <c r="C53" s="47">
        <v>292</v>
      </c>
      <c r="D53" s="47" t="s">
        <v>112</v>
      </c>
      <c r="E53" s="3">
        <v>28190</v>
      </c>
      <c r="F53" s="3">
        <f>SUM(F54:F57)</f>
        <v>0</v>
      </c>
      <c r="G53" s="3">
        <f>SUM(G54:G57)</f>
        <v>0</v>
      </c>
      <c r="H53" s="288">
        <f>SUM(H54:H57)</f>
        <v>28190</v>
      </c>
    </row>
    <row r="54" spans="2:8" ht="12.75">
      <c r="B54" s="426"/>
      <c r="C54" s="442"/>
      <c r="D54" s="82" t="s">
        <v>280</v>
      </c>
      <c r="E54" s="80">
        <v>11000</v>
      </c>
      <c r="F54" s="80"/>
      <c r="G54" s="80"/>
      <c r="H54" s="289">
        <f>E54+F54+G54</f>
        <v>11000</v>
      </c>
    </row>
    <row r="55" spans="2:8" ht="12.75">
      <c r="B55" s="426"/>
      <c r="C55" s="443"/>
      <c r="D55" s="85" t="s">
        <v>112</v>
      </c>
      <c r="E55" s="64">
        <v>0</v>
      </c>
      <c r="F55" s="64"/>
      <c r="G55" s="64"/>
      <c r="H55" s="290">
        <f>E55+F55+G55</f>
        <v>0</v>
      </c>
    </row>
    <row r="56" spans="2:8" ht="12.75">
      <c r="B56" s="426"/>
      <c r="C56" s="443"/>
      <c r="D56" s="54" t="s">
        <v>113</v>
      </c>
      <c r="E56" s="65">
        <v>1900</v>
      </c>
      <c r="F56" s="65"/>
      <c r="G56" s="65"/>
      <c r="H56" s="291">
        <f>E56+F56+G56</f>
        <v>1900</v>
      </c>
    </row>
    <row r="57" spans="2:8" ht="13.5" thickBot="1">
      <c r="B57" s="432"/>
      <c r="C57" s="443"/>
      <c r="D57" s="54" t="s">
        <v>246</v>
      </c>
      <c r="E57" s="66">
        <v>15290</v>
      </c>
      <c r="F57" s="66"/>
      <c r="G57" s="66"/>
      <c r="H57" s="292">
        <f>E57+F57+G57</f>
        <v>15290</v>
      </c>
    </row>
    <row r="58" spans="2:15" s="83" customFormat="1" ht="16.5" thickBot="1">
      <c r="B58" s="204">
        <v>300</v>
      </c>
      <c r="C58" s="433" t="s">
        <v>126</v>
      </c>
      <c r="D58" s="434"/>
      <c r="E58" s="191">
        <f>E59+E92</f>
        <v>2565188</v>
      </c>
      <c r="F58" s="191">
        <f>F59+F92</f>
        <v>176000</v>
      </c>
      <c r="G58" s="191">
        <f>G59+G92</f>
        <v>0</v>
      </c>
      <c r="H58" s="293">
        <f>H59+H92</f>
        <v>2741188</v>
      </c>
      <c r="I58" s="373"/>
      <c r="J58" s="373"/>
      <c r="K58" s="373"/>
      <c r="L58" s="373"/>
      <c r="M58" s="373"/>
      <c r="N58" s="373"/>
      <c r="O58" s="373"/>
    </row>
    <row r="59" spans="2:8" ht="15.75" thickBot="1">
      <c r="B59" s="199">
        <v>310</v>
      </c>
      <c r="C59" s="430" t="s">
        <v>127</v>
      </c>
      <c r="D59" s="431"/>
      <c r="E59" s="41">
        <f>E60+E62</f>
        <v>2530467</v>
      </c>
      <c r="F59" s="41">
        <f>F60+F62</f>
        <v>176000</v>
      </c>
      <c r="G59" s="41">
        <f>G60+G62</f>
        <v>0</v>
      </c>
      <c r="H59" s="294">
        <f>H60+H62</f>
        <v>2706467</v>
      </c>
    </row>
    <row r="60" spans="2:10" ht="13.5" thickBot="1">
      <c r="B60" s="425"/>
      <c r="C60" s="6">
        <v>311</v>
      </c>
      <c r="D60" s="2" t="s">
        <v>128</v>
      </c>
      <c r="E60" s="192">
        <f>SUM(E61:E61)</f>
        <v>21300</v>
      </c>
      <c r="F60" s="192">
        <f>SUM(F61:F61)</f>
        <v>0</v>
      </c>
      <c r="G60" s="192">
        <f>SUM(G61:G61)</f>
        <v>0</v>
      </c>
      <c r="H60" s="295">
        <f>SUM(H61:H61)</f>
        <v>21300</v>
      </c>
      <c r="J60" s="44"/>
    </row>
    <row r="61" spans="2:11" ht="13.5" thickBot="1">
      <c r="B61" s="426"/>
      <c r="C61" s="112"/>
      <c r="D61" s="77" t="s">
        <v>362</v>
      </c>
      <c r="E61" s="59">
        <v>21300</v>
      </c>
      <c r="F61" s="59"/>
      <c r="G61" s="59"/>
      <c r="H61" s="296">
        <f>E61+F61+G61</f>
        <v>21300</v>
      </c>
      <c r="K61" s="44"/>
    </row>
    <row r="62" spans="2:8" ht="13.5" thickBot="1">
      <c r="B62" s="426"/>
      <c r="C62" s="56">
        <v>312</v>
      </c>
      <c r="D62" s="56" t="s">
        <v>129</v>
      </c>
      <c r="E62" s="76">
        <f>SUM(E63:E91)</f>
        <v>2509167</v>
      </c>
      <c r="F62" s="76">
        <f>SUM(F63:F91)</f>
        <v>176000</v>
      </c>
      <c r="G62" s="76">
        <f>SUM(G63:G91)</f>
        <v>0</v>
      </c>
      <c r="H62" s="299">
        <f>SUM(H63:H91)</f>
        <v>2685167</v>
      </c>
    </row>
    <row r="63" spans="2:8" ht="12.75">
      <c r="B63" s="426"/>
      <c r="C63" s="427"/>
      <c r="D63" s="77" t="s">
        <v>181</v>
      </c>
      <c r="E63" s="59">
        <v>29540</v>
      </c>
      <c r="F63" s="59"/>
      <c r="G63" s="59"/>
      <c r="H63" s="296">
        <f aca="true" t="shared" si="2" ref="H63:H91">E63+F63+G63</f>
        <v>29540</v>
      </c>
    </row>
    <row r="64" spans="2:10" ht="12.75">
      <c r="B64" s="426"/>
      <c r="C64" s="428"/>
      <c r="D64" s="78" t="s">
        <v>182</v>
      </c>
      <c r="E64" s="61">
        <v>1932464</v>
      </c>
      <c r="F64" s="61"/>
      <c r="G64" s="61"/>
      <c r="H64" s="297">
        <f t="shared" si="2"/>
        <v>1932464</v>
      </c>
      <c r="I64" s="44"/>
      <c r="J64" s="380"/>
    </row>
    <row r="65" spans="2:10" ht="12.75">
      <c r="B65" s="426"/>
      <c r="C65" s="428"/>
      <c r="D65" s="78" t="s">
        <v>183</v>
      </c>
      <c r="E65" s="61">
        <v>15470</v>
      </c>
      <c r="F65" s="61"/>
      <c r="G65" s="61"/>
      <c r="H65" s="297">
        <f t="shared" si="2"/>
        <v>15470</v>
      </c>
      <c r="J65" s="44"/>
    </row>
    <row r="66" spans="2:10" ht="12.75">
      <c r="B66" s="426"/>
      <c r="C66" s="428"/>
      <c r="D66" s="78" t="s">
        <v>184</v>
      </c>
      <c r="E66" s="61">
        <v>17590</v>
      </c>
      <c r="F66" s="61"/>
      <c r="G66" s="61"/>
      <c r="H66" s="297">
        <f t="shared" si="2"/>
        <v>17590</v>
      </c>
      <c r="J66" s="44"/>
    </row>
    <row r="67" spans="2:8" ht="12.75">
      <c r="B67" s="426"/>
      <c r="C67" s="428"/>
      <c r="D67" s="78" t="s">
        <v>185</v>
      </c>
      <c r="E67" s="61">
        <v>6779</v>
      </c>
      <c r="F67" s="61"/>
      <c r="G67" s="61"/>
      <c r="H67" s="297">
        <f t="shared" si="2"/>
        <v>6779</v>
      </c>
    </row>
    <row r="68" spans="2:10" ht="12.75">
      <c r="B68" s="426"/>
      <c r="C68" s="428"/>
      <c r="D68" s="78" t="s">
        <v>186</v>
      </c>
      <c r="E68" s="61">
        <v>6310</v>
      </c>
      <c r="F68" s="61"/>
      <c r="G68" s="61"/>
      <c r="H68" s="297">
        <f t="shared" si="2"/>
        <v>6310</v>
      </c>
      <c r="J68" s="44"/>
    </row>
    <row r="69" spans="2:8" ht="12.75">
      <c r="B69" s="426"/>
      <c r="C69" s="428"/>
      <c r="D69" s="78" t="s">
        <v>187</v>
      </c>
      <c r="E69" s="61">
        <v>53100</v>
      </c>
      <c r="F69" s="61"/>
      <c r="G69" s="61"/>
      <c r="H69" s="297">
        <f t="shared" si="2"/>
        <v>53100</v>
      </c>
    </row>
    <row r="70" spans="2:8" s="211" customFormat="1" ht="12.75">
      <c r="B70" s="426"/>
      <c r="C70" s="428"/>
      <c r="D70" s="78" t="s">
        <v>188</v>
      </c>
      <c r="E70" s="61">
        <v>31200</v>
      </c>
      <c r="F70" s="61"/>
      <c r="G70" s="61"/>
      <c r="H70" s="297">
        <f t="shared" si="2"/>
        <v>31200</v>
      </c>
    </row>
    <row r="71" spans="2:8" ht="12.75">
      <c r="B71" s="426"/>
      <c r="C71" s="428"/>
      <c r="D71" s="78" t="s">
        <v>215</v>
      </c>
      <c r="E71" s="61">
        <v>4048</v>
      </c>
      <c r="F71" s="61"/>
      <c r="G71" s="61"/>
      <c r="H71" s="297">
        <f t="shared" si="2"/>
        <v>4048</v>
      </c>
    </row>
    <row r="72" spans="2:8" ht="12.75">
      <c r="B72" s="426"/>
      <c r="C72" s="428"/>
      <c r="D72" s="78" t="s">
        <v>194</v>
      </c>
      <c r="E72" s="61">
        <v>54800</v>
      </c>
      <c r="F72" s="61"/>
      <c r="G72" s="61"/>
      <c r="H72" s="297">
        <f t="shared" si="2"/>
        <v>54800</v>
      </c>
    </row>
    <row r="73" spans="2:10" ht="12.75">
      <c r="B73" s="426"/>
      <c r="C73" s="428"/>
      <c r="D73" s="78" t="s">
        <v>225</v>
      </c>
      <c r="E73" s="61">
        <v>948</v>
      </c>
      <c r="F73" s="61"/>
      <c r="G73" s="61"/>
      <c r="H73" s="297">
        <f t="shared" si="2"/>
        <v>948</v>
      </c>
      <c r="J73" s="44"/>
    </row>
    <row r="74" spans="2:8" ht="12.75">
      <c r="B74" s="426"/>
      <c r="C74" s="428"/>
      <c r="D74" s="78" t="s">
        <v>216</v>
      </c>
      <c r="E74" s="61">
        <v>1483</v>
      </c>
      <c r="F74" s="61"/>
      <c r="G74" s="61"/>
      <c r="H74" s="297">
        <f t="shared" si="2"/>
        <v>1483</v>
      </c>
    </row>
    <row r="75" spans="2:10" ht="12.75">
      <c r="B75" s="426"/>
      <c r="C75" s="428"/>
      <c r="D75" s="78" t="s">
        <v>211</v>
      </c>
      <c r="E75" s="61">
        <v>4879</v>
      </c>
      <c r="F75" s="61"/>
      <c r="G75" s="61"/>
      <c r="H75" s="297">
        <f t="shared" si="2"/>
        <v>4879</v>
      </c>
      <c r="J75" s="44"/>
    </row>
    <row r="76" spans="2:10" ht="12.75">
      <c r="B76" s="426"/>
      <c r="C76" s="428"/>
      <c r="D76" s="78" t="s">
        <v>269</v>
      </c>
      <c r="E76" s="61">
        <v>0</v>
      </c>
      <c r="F76" s="61"/>
      <c r="G76" s="61"/>
      <c r="H76" s="297">
        <f t="shared" si="2"/>
        <v>0</v>
      </c>
      <c r="J76" s="44"/>
    </row>
    <row r="77" spans="2:8" ht="12.75">
      <c r="B77" s="426"/>
      <c r="C77" s="428"/>
      <c r="D77" s="78" t="s">
        <v>270</v>
      </c>
      <c r="E77" s="61">
        <v>0</v>
      </c>
      <c r="F77" s="61"/>
      <c r="G77" s="61"/>
      <c r="H77" s="297">
        <f t="shared" si="2"/>
        <v>0</v>
      </c>
    </row>
    <row r="78" spans="2:8" ht="12.75">
      <c r="B78" s="426"/>
      <c r="C78" s="428"/>
      <c r="D78" s="78" t="s">
        <v>351</v>
      </c>
      <c r="E78" s="61">
        <v>125000</v>
      </c>
      <c r="F78" s="61"/>
      <c r="G78" s="61"/>
      <c r="H78" s="297">
        <f t="shared" si="2"/>
        <v>125000</v>
      </c>
    </row>
    <row r="79" spans="2:8" ht="12.75">
      <c r="B79" s="426"/>
      <c r="C79" s="428"/>
      <c r="D79" s="21" t="s">
        <v>353</v>
      </c>
      <c r="E79" s="61">
        <v>7885</v>
      </c>
      <c r="F79" s="61"/>
      <c r="G79" s="61"/>
      <c r="H79" s="297">
        <f t="shared" si="2"/>
        <v>7885</v>
      </c>
    </row>
    <row r="80" spans="2:8" ht="12.75">
      <c r="B80" s="426"/>
      <c r="C80" s="428"/>
      <c r="D80" s="78" t="s">
        <v>328</v>
      </c>
      <c r="E80" s="61">
        <v>124175</v>
      </c>
      <c r="F80" s="61"/>
      <c r="G80" s="61"/>
      <c r="H80" s="297">
        <f t="shared" si="2"/>
        <v>124175</v>
      </c>
    </row>
    <row r="81" spans="2:8" ht="12.75">
      <c r="B81" s="426"/>
      <c r="C81" s="428"/>
      <c r="D81" s="78" t="s">
        <v>291</v>
      </c>
      <c r="E81" s="61">
        <v>13743</v>
      </c>
      <c r="F81" s="61"/>
      <c r="G81" s="61"/>
      <c r="H81" s="297">
        <f t="shared" si="2"/>
        <v>13743</v>
      </c>
    </row>
    <row r="82" spans="2:8" ht="12.75">
      <c r="B82" s="426"/>
      <c r="C82" s="428"/>
      <c r="D82" s="78" t="s">
        <v>293</v>
      </c>
      <c r="E82" s="61">
        <v>4457</v>
      </c>
      <c r="F82" s="61"/>
      <c r="G82" s="61"/>
      <c r="H82" s="297">
        <f t="shared" si="2"/>
        <v>4457</v>
      </c>
    </row>
    <row r="83" spans="2:10" ht="12.75">
      <c r="B83" s="426"/>
      <c r="C83" s="428"/>
      <c r="D83" s="78" t="s">
        <v>297</v>
      </c>
      <c r="E83" s="61">
        <v>14923</v>
      </c>
      <c r="F83" s="61"/>
      <c r="G83" s="61"/>
      <c r="H83" s="297">
        <f>E83+F83+G83</f>
        <v>14923</v>
      </c>
      <c r="J83" s="44"/>
    </row>
    <row r="84" spans="2:10" ht="12.75">
      <c r="B84" s="426"/>
      <c r="C84" s="428"/>
      <c r="D84" s="78" t="s">
        <v>296</v>
      </c>
      <c r="E84" s="61">
        <v>11215</v>
      </c>
      <c r="F84" s="61"/>
      <c r="G84" s="61"/>
      <c r="H84" s="297">
        <f>E84+F84+G84</f>
        <v>11215</v>
      </c>
      <c r="J84" s="44"/>
    </row>
    <row r="85" spans="2:10" ht="12.75">
      <c r="B85" s="426"/>
      <c r="C85" s="428"/>
      <c r="D85" s="78" t="s">
        <v>299</v>
      </c>
      <c r="E85" s="61">
        <v>11439</v>
      </c>
      <c r="F85" s="61"/>
      <c r="G85" s="61"/>
      <c r="H85" s="297">
        <f>E85+F85+G85</f>
        <v>11439</v>
      </c>
      <c r="J85" s="44"/>
    </row>
    <row r="86" spans="2:10" ht="12.75">
      <c r="B86" s="426"/>
      <c r="C86" s="428"/>
      <c r="D86" s="78" t="s">
        <v>290</v>
      </c>
      <c r="E86" s="61">
        <v>13346</v>
      </c>
      <c r="F86" s="61"/>
      <c r="G86" s="61"/>
      <c r="H86" s="297">
        <f t="shared" si="2"/>
        <v>13346</v>
      </c>
      <c r="J86" s="44"/>
    </row>
    <row r="87" spans="2:10" ht="12.75">
      <c r="B87" s="426"/>
      <c r="C87" s="428"/>
      <c r="D87" s="78" t="s">
        <v>352</v>
      </c>
      <c r="E87" s="61">
        <v>14193</v>
      </c>
      <c r="F87" s="61"/>
      <c r="G87" s="61"/>
      <c r="H87" s="297">
        <f t="shared" si="2"/>
        <v>14193</v>
      </c>
      <c r="J87" s="44"/>
    </row>
    <row r="88" spans="2:10" ht="12.75">
      <c r="B88" s="426"/>
      <c r="C88" s="428"/>
      <c r="D88" s="78" t="s">
        <v>356</v>
      </c>
      <c r="E88" s="61">
        <v>180</v>
      </c>
      <c r="F88" s="61"/>
      <c r="G88" s="61"/>
      <c r="H88" s="297">
        <f t="shared" si="2"/>
        <v>180</v>
      </c>
      <c r="J88" s="44"/>
    </row>
    <row r="89" spans="2:10" ht="12.75">
      <c r="B89" s="426"/>
      <c r="C89" s="428"/>
      <c r="D89" s="78" t="s">
        <v>357</v>
      </c>
      <c r="E89" s="61">
        <v>10000</v>
      </c>
      <c r="F89" s="61"/>
      <c r="G89" s="61"/>
      <c r="H89" s="297">
        <f t="shared" si="2"/>
        <v>10000</v>
      </c>
      <c r="J89" s="44"/>
    </row>
    <row r="90" spans="2:10" ht="12.75">
      <c r="B90" s="426"/>
      <c r="C90" s="428"/>
      <c r="D90" s="78" t="s">
        <v>372</v>
      </c>
      <c r="E90" s="61"/>
      <c r="F90" s="61">
        <f>131000+45000</f>
        <v>176000</v>
      </c>
      <c r="G90" s="61"/>
      <c r="H90" s="297">
        <f t="shared" si="2"/>
        <v>176000</v>
      </c>
      <c r="J90" s="44"/>
    </row>
    <row r="91" spans="2:10" ht="13.5" thickBot="1">
      <c r="B91" s="426"/>
      <c r="C91" s="428"/>
      <c r="D91" s="78" t="s">
        <v>271</v>
      </c>
      <c r="E91" s="61">
        <v>0</v>
      </c>
      <c r="F91" s="61"/>
      <c r="G91" s="61"/>
      <c r="H91" s="297">
        <f t="shared" si="2"/>
        <v>0</v>
      </c>
      <c r="J91" s="44"/>
    </row>
    <row r="92" spans="2:8" s="67" customFormat="1" ht="15.75" thickBot="1">
      <c r="B92" s="199">
        <v>330</v>
      </c>
      <c r="C92" s="384" t="s">
        <v>114</v>
      </c>
      <c r="D92" s="374"/>
      <c r="E92" s="41">
        <v>34721</v>
      </c>
      <c r="F92" s="41">
        <f aca="true" t="shared" si="3" ref="F92:H93">F93</f>
        <v>0</v>
      </c>
      <c r="G92" s="41">
        <f t="shared" si="3"/>
        <v>0</v>
      </c>
      <c r="H92" s="294">
        <f t="shared" si="3"/>
        <v>34721</v>
      </c>
    </row>
    <row r="93" spans="2:8" s="5" customFormat="1" ht="13.5" thickBot="1">
      <c r="B93" s="425"/>
      <c r="C93" s="2">
        <v>331</v>
      </c>
      <c r="D93" s="47" t="s">
        <v>130</v>
      </c>
      <c r="E93" s="3">
        <v>34721</v>
      </c>
      <c r="F93" s="3">
        <f t="shared" si="3"/>
        <v>0</v>
      </c>
      <c r="G93" s="3">
        <f t="shared" si="3"/>
        <v>0</v>
      </c>
      <c r="H93" s="288">
        <f t="shared" si="3"/>
        <v>34721</v>
      </c>
    </row>
    <row r="94" spans="2:8" ht="13.5" thickBot="1">
      <c r="B94" s="426"/>
      <c r="C94" s="112"/>
      <c r="D94" s="121" t="s">
        <v>278</v>
      </c>
      <c r="E94" s="122">
        <v>34721</v>
      </c>
      <c r="F94" s="122"/>
      <c r="G94" s="122"/>
      <c r="H94" s="300">
        <f>E94+F94+G94</f>
        <v>34721</v>
      </c>
    </row>
    <row r="95" spans="2:8" s="68" customFormat="1" ht="17.25" thickBot="1" thickTop="1">
      <c r="B95" s="422" t="s">
        <v>115</v>
      </c>
      <c r="C95" s="423"/>
      <c r="D95" s="424"/>
      <c r="E95" s="110">
        <f>E5+E22+E58</f>
        <v>8040986</v>
      </c>
      <c r="F95" s="110">
        <f>F5+F22+F58</f>
        <v>189350</v>
      </c>
      <c r="G95" s="110">
        <f>G5+G22+G58</f>
        <v>0</v>
      </c>
      <c r="H95" s="301">
        <f>H5+H22+H58</f>
        <v>8230336</v>
      </c>
    </row>
    <row r="96" ht="13.5" thickTop="1"/>
    <row r="125" spans="2:8" ht="12.75">
      <c r="B125" s="125"/>
      <c r="C125" s="48"/>
      <c r="D125" s="48"/>
      <c r="E125" s="193"/>
      <c r="F125" s="193"/>
      <c r="G125" s="193"/>
      <c r="H125"/>
    </row>
  </sheetData>
  <sheetProtection/>
  <mergeCells count="41">
    <mergeCell ref="B1:H1"/>
    <mergeCell ref="E3:E4"/>
    <mergeCell ref="C15:C21"/>
    <mergeCell ref="H3:H4"/>
    <mergeCell ref="F3:G3"/>
    <mergeCell ref="C3:C4"/>
    <mergeCell ref="D3:D4"/>
    <mergeCell ref="C6:D6"/>
    <mergeCell ref="C5:D5"/>
    <mergeCell ref="C8:D8"/>
    <mergeCell ref="C13:D13"/>
    <mergeCell ref="E48:E49"/>
    <mergeCell ref="B2:H2"/>
    <mergeCell ref="H48:H49"/>
    <mergeCell ref="C25:C27"/>
    <mergeCell ref="C10:C12"/>
    <mergeCell ref="C29:C32"/>
    <mergeCell ref="C22:D22"/>
    <mergeCell ref="F48:G48"/>
    <mergeCell ref="B48:B49"/>
    <mergeCell ref="C23:D23"/>
    <mergeCell ref="C38:C44"/>
    <mergeCell ref="C35:C36"/>
    <mergeCell ref="C33:D33"/>
    <mergeCell ref="B3:B4"/>
    <mergeCell ref="B14:B21"/>
    <mergeCell ref="B9:B12"/>
    <mergeCell ref="B24:B32"/>
    <mergeCell ref="B34:B46"/>
    <mergeCell ref="C59:D59"/>
    <mergeCell ref="B53:B57"/>
    <mergeCell ref="C58:D58"/>
    <mergeCell ref="C52:D52"/>
    <mergeCell ref="C54:C57"/>
    <mergeCell ref="D48:D49"/>
    <mergeCell ref="C50:D50"/>
    <mergeCell ref="C48:C49"/>
    <mergeCell ref="B95:D95"/>
    <mergeCell ref="B93:B94"/>
    <mergeCell ref="C63:C91"/>
    <mergeCell ref="B60:B91"/>
  </mergeCells>
  <printOptions/>
  <pageMargins left="0.38" right="0.24" top="1.07" bottom="0.4" header="0.41" footer="0.4"/>
  <pageSetup horizontalDpi="300" verticalDpi="300" orientation="portrait" paperSize="9" scale="83" r:id="rId1"/>
  <rowBreaks count="1" manualBreakCount="1">
    <brk id="46" max="255" man="1"/>
  </rowBreaks>
  <ignoredErrors>
    <ignoredError sqref="H7 H62 H45 H28:H32 H34:H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82"/>
  <sheetViews>
    <sheetView showGridLines="0" view="pageLayout" showRuler="0" workbookViewId="0" topLeftCell="A1">
      <selection activeCell="D25" sqref="D25"/>
    </sheetView>
  </sheetViews>
  <sheetFormatPr defaultColWidth="9.140625" defaultRowHeight="12.75"/>
  <cols>
    <col min="1" max="1" width="1.57421875" style="8" customWidth="1"/>
    <col min="2" max="2" width="10.140625" style="8" customWidth="1"/>
    <col min="3" max="3" width="10.8515625" style="150" customWidth="1"/>
    <col min="4" max="4" width="27.7109375" style="8" customWidth="1"/>
    <col min="5" max="5" width="12.57421875" style="8" customWidth="1"/>
    <col min="6" max="6" width="11.57421875" style="8" customWidth="1"/>
    <col min="7" max="7" width="11.421875" style="8" customWidth="1"/>
    <col min="8" max="8" width="12.140625" style="8" customWidth="1"/>
    <col min="9" max="9" width="13.7109375" style="388" customWidth="1"/>
    <col min="10" max="10" width="11.00390625" style="8" customWidth="1"/>
    <col min="11" max="11" width="9.140625" style="8" customWidth="1"/>
    <col min="12" max="12" width="14.8515625" style="8" bestFit="1" customWidth="1"/>
    <col min="13" max="13" width="10.140625" style="8" customWidth="1"/>
    <col min="14" max="14" width="11.00390625" style="8" customWidth="1"/>
    <col min="15" max="17" width="9.140625" style="8" customWidth="1"/>
    <col min="18" max="18" width="10.140625" style="8" bestFit="1" customWidth="1"/>
    <col min="19" max="16384" width="9.140625" style="8" customWidth="1"/>
  </cols>
  <sheetData>
    <row r="1" spans="2:9" ht="13.5" thickBot="1">
      <c r="B1" s="493" t="s">
        <v>0</v>
      </c>
      <c r="C1" s="493"/>
      <c r="D1" s="493"/>
      <c r="E1" s="493"/>
      <c r="F1" s="493"/>
      <c r="G1" s="493"/>
      <c r="H1" s="493"/>
      <c r="I1" s="493"/>
    </row>
    <row r="2" spans="2:9" ht="13.5" customHeight="1" thickBot="1" thickTop="1">
      <c r="B2" s="462" t="s">
        <v>62</v>
      </c>
      <c r="C2" s="468" t="s">
        <v>63</v>
      </c>
      <c r="D2" s="494" t="s">
        <v>64</v>
      </c>
      <c r="E2" s="420" t="s">
        <v>268</v>
      </c>
      <c r="F2" s="453" t="s">
        <v>371</v>
      </c>
      <c r="G2" s="454"/>
      <c r="H2" s="478"/>
      <c r="I2" s="415" t="s">
        <v>314</v>
      </c>
    </row>
    <row r="3" spans="2:9" ht="26.25" customHeight="1" thickBot="1">
      <c r="B3" s="463"/>
      <c r="C3" s="469"/>
      <c r="D3" s="495"/>
      <c r="E3" s="418"/>
      <c r="F3" s="340" t="s">
        <v>315</v>
      </c>
      <c r="G3" s="340" t="s">
        <v>316</v>
      </c>
      <c r="H3" s="340" t="s">
        <v>317</v>
      </c>
      <c r="I3" s="416"/>
    </row>
    <row r="4" spans="2:12" ht="15.75" customHeight="1" thickBot="1" thickTop="1">
      <c r="B4" s="180" t="s">
        <v>67</v>
      </c>
      <c r="C4" s="496" t="s">
        <v>1</v>
      </c>
      <c r="D4" s="497"/>
      <c r="E4" s="181">
        <f>SUM(E5:E10)</f>
        <v>1192670</v>
      </c>
      <c r="F4" s="181">
        <f>SUM(F5:F10)</f>
        <v>0</v>
      </c>
      <c r="G4" s="181">
        <f>SUM(G5:G10)</f>
        <v>0</v>
      </c>
      <c r="H4" s="181">
        <f>SUM(H5:H10)</f>
        <v>0</v>
      </c>
      <c r="I4" s="342">
        <f>SUM(I5:I10)</f>
        <v>1192670</v>
      </c>
      <c r="L4" s="9"/>
    </row>
    <row r="5" spans="2:13" ht="12.75">
      <c r="B5" s="482"/>
      <c r="C5" s="127">
        <v>610</v>
      </c>
      <c r="D5" s="19" t="s">
        <v>2</v>
      </c>
      <c r="E5" s="254">
        <v>555172</v>
      </c>
      <c r="F5" s="254"/>
      <c r="G5" s="254"/>
      <c r="H5" s="254"/>
      <c r="I5" s="343">
        <f aca="true" t="shared" si="0" ref="I5:I10">E5+F5+G5+H5</f>
        <v>555172</v>
      </c>
      <c r="J5" s="9"/>
      <c r="L5" s="9"/>
      <c r="M5" s="9"/>
    </row>
    <row r="6" spans="2:14" ht="12.75">
      <c r="B6" s="483"/>
      <c r="C6" s="128">
        <v>620</v>
      </c>
      <c r="D6" s="21" t="s">
        <v>3</v>
      </c>
      <c r="E6" s="255">
        <v>204600</v>
      </c>
      <c r="F6" s="255"/>
      <c r="G6" s="255"/>
      <c r="H6" s="255"/>
      <c r="I6" s="344">
        <f t="shared" si="0"/>
        <v>204600</v>
      </c>
      <c r="J6" s="9"/>
      <c r="K6" s="9"/>
      <c r="L6" s="9"/>
      <c r="M6" s="9"/>
      <c r="N6" s="9"/>
    </row>
    <row r="7" spans="2:13" ht="12.75">
      <c r="B7" s="483"/>
      <c r="C7" s="128">
        <v>630</v>
      </c>
      <c r="D7" s="21" t="s">
        <v>65</v>
      </c>
      <c r="E7" s="255">
        <v>404773</v>
      </c>
      <c r="F7" s="255"/>
      <c r="G7" s="255"/>
      <c r="H7" s="255"/>
      <c r="I7" s="344">
        <f t="shared" si="0"/>
        <v>404773</v>
      </c>
      <c r="K7" s="9"/>
      <c r="L7" s="9"/>
      <c r="M7" s="9"/>
    </row>
    <row r="8" spans="2:13" ht="12.75">
      <c r="B8" s="483"/>
      <c r="C8" s="128">
        <v>640</v>
      </c>
      <c r="D8" s="21" t="s">
        <v>66</v>
      </c>
      <c r="E8" s="255">
        <v>27525</v>
      </c>
      <c r="F8" s="255"/>
      <c r="G8" s="255"/>
      <c r="H8" s="255"/>
      <c r="I8" s="344">
        <f t="shared" si="0"/>
        <v>27525</v>
      </c>
      <c r="K8" s="9"/>
      <c r="L8" s="9"/>
      <c r="M8" s="9"/>
    </row>
    <row r="9" spans="2:10" ht="12.75">
      <c r="B9" s="483"/>
      <c r="C9" s="128">
        <v>650</v>
      </c>
      <c r="D9" s="21" t="s">
        <v>218</v>
      </c>
      <c r="E9" s="255">
        <v>600</v>
      </c>
      <c r="F9" s="255"/>
      <c r="G9" s="255"/>
      <c r="H9" s="255"/>
      <c r="I9" s="344">
        <f t="shared" si="0"/>
        <v>600</v>
      </c>
      <c r="J9" s="9"/>
    </row>
    <row r="10" spans="2:10" ht="13.5" thickBot="1">
      <c r="B10" s="484"/>
      <c r="C10" s="137">
        <v>600</v>
      </c>
      <c r="D10" s="207" t="s">
        <v>214</v>
      </c>
      <c r="E10" s="256">
        <v>0</v>
      </c>
      <c r="F10" s="256"/>
      <c r="G10" s="256"/>
      <c r="H10" s="256"/>
      <c r="I10" s="345">
        <f t="shared" si="0"/>
        <v>0</v>
      </c>
      <c r="J10" s="9"/>
    </row>
    <row r="11" spans="2:9" ht="15.75" thickBot="1">
      <c r="B11" s="100" t="s">
        <v>4</v>
      </c>
      <c r="C11" s="430" t="s">
        <v>5</v>
      </c>
      <c r="D11" s="431"/>
      <c r="E11" s="257">
        <v>16260</v>
      </c>
      <c r="F11" s="257">
        <f>SUM(F12:F13)</f>
        <v>0</v>
      </c>
      <c r="G11" s="257">
        <f>SUM(G12:G13)</f>
        <v>0</v>
      </c>
      <c r="H11" s="257">
        <f>SUM(H12:H13)</f>
        <v>0</v>
      </c>
      <c r="I11" s="346">
        <f>SUM(I12:I13)</f>
        <v>16260</v>
      </c>
    </row>
    <row r="12" spans="2:9" ht="12.75">
      <c r="B12" s="470"/>
      <c r="C12" s="130">
        <v>630</v>
      </c>
      <c r="D12" s="25" t="s">
        <v>68</v>
      </c>
      <c r="E12" s="26">
        <v>1660</v>
      </c>
      <c r="F12" s="26"/>
      <c r="G12" s="26"/>
      <c r="H12" s="26"/>
      <c r="I12" s="347">
        <f>E12+F12+G12+H12</f>
        <v>1660</v>
      </c>
    </row>
    <row r="13" spans="2:9" ht="13.5" thickBot="1">
      <c r="B13" s="472"/>
      <c r="C13" s="131">
        <v>630</v>
      </c>
      <c r="D13" s="13" t="s">
        <v>69</v>
      </c>
      <c r="E13" s="194">
        <v>14600</v>
      </c>
      <c r="F13" s="194"/>
      <c r="G13" s="194"/>
      <c r="H13" s="194"/>
      <c r="I13" s="348">
        <f>E13+F13+G13+H13</f>
        <v>14600</v>
      </c>
    </row>
    <row r="14" spans="2:9" s="35" customFormat="1" ht="15.75" thickBot="1">
      <c r="B14" s="100" t="s">
        <v>70</v>
      </c>
      <c r="C14" s="430" t="s">
        <v>212</v>
      </c>
      <c r="D14" s="431"/>
      <c r="E14" s="41">
        <v>31179</v>
      </c>
      <c r="F14" s="41">
        <f>SUM(F15:F17)</f>
        <v>0</v>
      </c>
      <c r="G14" s="41">
        <f>SUM(G15:G17)</f>
        <v>0</v>
      </c>
      <c r="H14" s="41">
        <f>SUM(H15:H17)</f>
        <v>0</v>
      </c>
      <c r="I14" s="294">
        <f>SUM(I15:I17)</f>
        <v>31179</v>
      </c>
    </row>
    <row r="15" spans="2:12" ht="12.75">
      <c r="B15" s="470"/>
      <c r="C15" s="127">
        <v>610</v>
      </c>
      <c r="D15" s="19" t="s">
        <v>2</v>
      </c>
      <c r="E15" s="20">
        <v>18584</v>
      </c>
      <c r="F15" s="20"/>
      <c r="G15" s="20"/>
      <c r="H15" s="20"/>
      <c r="I15" s="349">
        <f>E15+F15+G15+H15</f>
        <v>18584</v>
      </c>
      <c r="L15" s="9"/>
    </row>
    <row r="16" spans="2:15" ht="12.75">
      <c r="B16" s="471"/>
      <c r="C16" s="128">
        <v>620</v>
      </c>
      <c r="D16" s="21" t="s">
        <v>3</v>
      </c>
      <c r="E16" s="22">
        <v>6495</v>
      </c>
      <c r="F16" s="22"/>
      <c r="G16" s="22"/>
      <c r="H16" s="22"/>
      <c r="I16" s="350">
        <f>E16+F16+G16+H16</f>
        <v>6495</v>
      </c>
      <c r="K16" s="9"/>
      <c r="L16" s="9"/>
      <c r="M16" s="9"/>
      <c r="O16" s="9"/>
    </row>
    <row r="17" spans="2:13" ht="13.5" thickBot="1">
      <c r="B17" s="472"/>
      <c r="C17" s="128">
        <v>630</v>
      </c>
      <c r="D17" s="21" t="s">
        <v>65</v>
      </c>
      <c r="E17" s="22">
        <v>6100</v>
      </c>
      <c r="F17" s="22"/>
      <c r="G17" s="22"/>
      <c r="H17" s="22"/>
      <c r="I17" s="350">
        <f>E17+F17+G17+H17</f>
        <v>6100</v>
      </c>
      <c r="L17" s="9"/>
      <c r="M17" s="9"/>
    </row>
    <row r="18" spans="2:9" ht="15.75" thickBot="1">
      <c r="B18" s="100" t="s">
        <v>209</v>
      </c>
      <c r="C18" s="430" t="s">
        <v>219</v>
      </c>
      <c r="D18" s="431"/>
      <c r="E18" s="41">
        <v>12259</v>
      </c>
      <c r="F18" s="41">
        <f>F21+F19+F20</f>
        <v>0</v>
      </c>
      <c r="G18" s="41">
        <f>G21+G19+G20</f>
        <v>0</v>
      </c>
      <c r="H18" s="41">
        <f>H21+H19+H20</f>
        <v>0</v>
      </c>
      <c r="I18" s="294">
        <f>I21+I19+I20</f>
        <v>12259</v>
      </c>
    </row>
    <row r="19" spans="2:9" ht="14.25" customHeight="1">
      <c r="B19" s="234"/>
      <c r="C19" s="127">
        <v>610</v>
      </c>
      <c r="D19" s="19" t="s">
        <v>2</v>
      </c>
      <c r="E19" s="20">
        <v>7676</v>
      </c>
      <c r="F19" s="20"/>
      <c r="G19" s="20"/>
      <c r="H19" s="20"/>
      <c r="I19" s="349">
        <f>E19+F19+G19+H19</f>
        <v>7676</v>
      </c>
    </row>
    <row r="20" spans="2:13" ht="14.25" customHeight="1">
      <c r="B20" s="234"/>
      <c r="C20" s="128">
        <v>620</v>
      </c>
      <c r="D20" s="21" t="s">
        <v>3</v>
      </c>
      <c r="E20" s="22">
        <v>2683</v>
      </c>
      <c r="F20" s="22"/>
      <c r="G20" s="22"/>
      <c r="H20" s="22"/>
      <c r="I20" s="350">
        <f>E20+F20+G20+H20</f>
        <v>2683</v>
      </c>
      <c r="K20" s="9"/>
      <c r="L20" s="9"/>
      <c r="M20" s="9"/>
    </row>
    <row r="21" spans="2:9" ht="14.25" customHeight="1" thickBot="1">
      <c r="B21" s="101"/>
      <c r="C21" s="128">
        <v>630</v>
      </c>
      <c r="D21" s="21" t="s">
        <v>65</v>
      </c>
      <c r="E21" s="22">
        <v>1900</v>
      </c>
      <c r="F21" s="22"/>
      <c r="G21" s="22"/>
      <c r="H21" s="22"/>
      <c r="I21" s="350">
        <f>E21+F21+G21+H21</f>
        <v>1900</v>
      </c>
    </row>
    <row r="22" spans="2:9" s="35" customFormat="1" ht="15.75" thickBot="1">
      <c r="B22" s="100" t="s">
        <v>6</v>
      </c>
      <c r="C22" s="430" t="s">
        <v>7</v>
      </c>
      <c r="D22" s="431"/>
      <c r="E22" s="41">
        <v>86300</v>
      </c>
      <c r="F22" s="41">
        <f>F23</f>
        <v>0</v>
      </c>
      <c r="G22" s="41">
        <f>G23</f>
        <v>0</v>
      </c>
      <c r="H22" s="41">
        <f>H23</f>
        <v>0</v>
      </c>
      <c r="I22" s="294">
        <f>I23</f>
        <v>86300</v>
      </c>
    </row>
    <row r="23" spans="2:9" ht="13.5" thickBot="1">
      <c r="B23" s="101"/>
      <c r="C23" s="132">
        <v>630</v>
      </c>
      <c r="D23" s="11" t="s">
        <v>8</v>
      </c>
      <c r="E23" s="15">
        <v>86300</v>
      </c>
      <c r="F23" s="15"/>
      <c r="G23" s="15"/>
      <c r="H23" s="15"/>
      <c r="I23" s="351">
        <f>E23+F23+G23+H23</f>
        <v>86300</v>
      </c>
    </row>
    <row r="24" spans="2:9" s="35" customFormat="1" ht="15.75" thickBot="1">
      <c r="B24" s="100" t="s">
        <v>9</v>
      </c>
      <c r="C24" s="430" t="s">
        <v>10</v>
      </c>
      <c r="D24" s="431"/>
      <c r="E24" s="41">
        <v>1400</v>
      </c>
      <c r="F24" s="41">
        <f>F25</f>
        <v>0</v>
      </c>
      <c r="G24" s="41">
        <f>G25</f>
        <v>0</v>
      </c>
      <c r="H24" s="41">
        <f>H25</f>
        <v>0</v>
      </c>
      <c r="I24" s="294">
        <f>I25</f>
        <v>1400</v>
      </c>
    </row>
    <row r="25" spans="2:9" ht="13.5" thickBot="1">
      <c r="B25" s="102"/>
      <c r="C25" s="133"/>
      <c r="D25" s="11" t="s">
        <v>11</v>
      </c>
      <c r="E25" s="15">
        <v>1400</v>
      </c>
      <c r="F25" s="15"/>
      <c r="G25" s="15"/>
      <c r="H25" s="15"/>
      <c r="I25" s="351">
        <f>E25+F25+G25+H25</f>
        <v>1400</v>
      </c>
    </row>
    <row r="26" spans="2:9" s="35" customFormat="1" ht="15.75" thickBot="1">
      <c r="B26" s="100" t="s">
        <v>12</v>
      </c>
      <c r="C26" s="430" t="s">
        <v>72</v>
      </c>
      <c r="D26" s="431"/>
      <c r="E26" s="41">
        <v>125946</v>
      </c>
      <c r="F26" s="41">
        <f>SUM(F27:F30)</f>
        <v>0</v>
      </c>
      <c r="G26" s="41">
        <f>SUM(G27:G30)</f>
        <v>0</v>
      </c>
      <c r="H26" s="41">
        <f>SUM(H27:H30)</f>
        <v>0</v>
      </c>
      <c r="I26" s="294">
        <f>SUM(I27:I30)</f>
        <v>125946</v>
      </c>
    </row>
    <row r="27" spans="2:9" ht="12.75">
      <c r="B27" s="482"/>
      <c r="C27" s="127">
        <v>610</v>
      </c>
      <c r="D27" s="19" t="s">
        <v>2</v>
      </c>
      <c r="E27" s="20">
        <v>80800</v>
      </c>
      <c r="F27" s="20"/>
      <c r="G27" s="20"/>
      <c r="H27" s="20"/>
      <c r="I27" s="349">
        <f>E27+F27+G27+H27</f>
        <v>80800</v>
      </c>
    </row>
    <row r="28" spans="2:15" ht="12.75">
      <c r="B28" s="483"/>
      <c r="C28" s="128">
        <v>620</v>
      </c>
      <c r="D28" s="21" t="s">
        <v>3</v>
      </c>
      <c r="E28" s="22">
        <v>28240</v>
      </c>
      <c r="F28" s="22"/>
      <c r="G28" s="22"/>
      <c r="H28" s="22"/>
      <c r="I28" s="350">
        <f>E28+F28+G28+H28</f>
        <v>28240</v>
      </c>
      <c r="K28" s="9"/>
      <c r="L28" s="9"/>
      <c r="M28" s="9"/>
      <c r="O28" s="9"/>
    </row>
    <row r="29" spans="2:9" ht="12.75">
      <c r="B29" s="483"/>
      <c r="C29" s="128">
        <v>630</v>
      </c>
      <c r="D29" s="21" t="s">
        <v>65</v>
      </c>
      <c r="E29" s="22">
        <v>16600</v>
      </c>
      <c r="F29" s="22"/>
      <c r="G29" s="22"/>
      <c r="H29" s="22"/>
      <c r="I29" s="350">
        <f>E29+F29+G29+H29</f>
        <v>16600</v>
      </c>
    </row>
    <row r="30" spans="2:9" ht="13.5" thickBot="1">
      <c r="B30" s="484"/>
      <c r="C30" s="128">
        <v>650</v>
      </c>
      <c r="D30" s="21" t="s">
        <v>218</v>
      </c>
      <c r="E30" s="22">
        <v>306</v>
      </c>
      <c r="F30" s="22"/>
      <c r="G30" s="22"/>
      <c r="H30" s="22"/>
      <c r="I30" s="350">
        <f>E30+F30+G30+H30</f>
        <v>306</v>
      </c>
    </row>
    <row r="31" spans="2:9" s="35" customFormat="1" ht="15.75" thickBot="1">
      <c r="B31" s="100" t="s">
        <v>14</v>
      </c>
      <c r="C31" s="430" t="s">
        <v>15</v>
      </c>
      <c r="D31" s="431"/>
      <c r="E31" s="41">
        <v>3300</v>
      </c>
      <c r="F31" s="41">
        <f>F32</f>
        <v>0</v>
      </c>
      <c r="G31" s="41">
        <f>G32</f>
        <v>0</v>
      </c>
      <c r="H31" s="41">
        <f>H32</f>
        <v>0</v>
      </c>
      <c r="I31" s="294">
        <f>I32</f>
        <v>3300</v>
      </c>
    </row>
    <row r="32" spans="2:9" ht="13.5" thickBot="1">
      <c r="B32" s="102"/>
      <c r="C32" s="134"/>
      <c r="D32" s="16" t="s">
        <v>16</v>
      </c>
      <c r="E32" s="15">
        <v>3300</v>
      </c>
      <c r="F32" s="15"/>
      <c r="G32" s="15"/>
      <c r="H32" s="15"/>
      <c r="I32" s="351">
        <f>E32+F32+G32+H32</f>
        <v>3300</v>
      </c>
    </row>
    <row r="33" spans="2:9" s="35" customFormat="1" ht="15.75" thickBot="1">
      <c r="B33" s="103" t="s">
        <v>59</v>
      </c>
      <c r="C33" s="430" t="s">
        <v>60</v>
      </c>
      <c r="D33" s="431"/>
      <c r="E33" s="92">
        <v>43997</v>
      </c>
      <c r="F33" s="92">
        <f>SUM(F34:F36)</f>
        <v>0</v>
      </c>
      <c r="G33" s="92">
        <f>SUM(G34:G36)</f>
        <v>0</v>
      </c>
      <c r="H33" s="92">
        <f>SUM(H34:H36)</f>
        <v>0</v>
      </c>
      <c r="I33" s="309">
        <f>SUM(I34:I36)</f>
        <v>43997</v>
      </c>
    </row>
    <row r="34" spans="2:11" ht="12.75">
      <c r="B34" s="482"/>
      <c r="C34" s="127">
        <v>610</v>
      </c>
      <c r="D34" s="19" t="s">
        <v>2</v>
      </c>
      <c r="E34" s="20">
        <v>19190</v>
      </c>
      <c r="F34" s="20"/>
      <c r="G34" s="20"/>
      <c r="H34" s="20"/>
      <c r="I34" s="349">
        <f>E34+F34+G34+H34</f>
        <v>19190</v>
      </c>
      <c r="K34" s="9"/>
    </row>
    <row r="35" spans="2:13" ht="12.75">
      <c r="B35" s="483"/>
      <c r="C35" s="128">
        <v>620</v>
      </c>
      <c r="D35" s="21" t="s">
        <v>3</v>
      </c>
      <c r="E35" s="22">
        <v>6707</v>
      </c>
      <c r="F35" s="22"/>
      <c r="G35" s="22"/>
      <c r="H35" s="22"/>
      <c r="I35" s="350">
        <f>E35+F35+G35+H35</f>
        <v>6707</v>
      </c>
      <c r="K35" s="9"/>
      <c r="L35" s="9"/>
      <c r="M35" s="9"/>
    </row>
    <row r="36" spans="2:9" ht="13.5" thickBot="1">
      <c r="B36" s="484"/>
      <c r="C36" s="128">
        <v>630</v>
      </c>
      <c r="D36" s="21" t="s">
        <v>65</v>
      </c>
      <c r="E36" s="22">
        <v>18100</v>
      </c>
      <c r="F36" s="22"/>
      <c r="G36" s="22"/>
      <c r="H36" s="22"/>
      <c r="I36" s="350">
        <f>E36+F36+G36+H36</f>
        <v>18100</v>
      </c>
    </row>
    <row r="37" spans="2:9" s="35" customFormat="1" ht="15.75" thickBot="1">
      <c r="B37" s="100" t="s">
        <v>17</v>
      </c>
      <c r="C37" s="430" t="s">
        <v>18</v>
      </c>
      <c r="D37" s="431"/>
      <c r="E37" s="41">
        <v>200</v>
      </c>
      <c r="F37" s="41">
        <f>F38</f>
        <v>0</v>
      </c>
      <c r="G37" s="41">
        <f>G38</f>
        <v>0</v>
      </c>
      <c r="H37" s="41">
        <f>H38</f>
        <v>0</v>
      </c>
      <c r="I37" s="294">
        <f>I38</f>
        <v>200</v>
      </c>
    </row>
    <row r="38" spans="2:9" ht="13.5" thickBot="1">
      <c r="B38" s="104"/>
      <c r="C38" s="135">
        <v>640</v>
      </c>
      <c r="D38" s="17" t="s">
        <v>253</v>
      </c>
      <c r="E38" s="251">
        <v>200</v>
      </c>
      <c r="F38" s="251"/>
      <c r="G38" s="251"/>
      <c r="H38" s="251"/>
      <c r="I38" s="352">
        <f>E38+F38+G38+H38</f>
        <v>200</v>
      </c>
    </row>
    <row r="39" spans="2:9" ht="15.75" thickBot="1">
      <c r="B39" s="100" t="s">
        <v>145</v>
      </c>
      <c r="C39" s="430" t="s">
        <v>31</v>
      </c>
      <c r="D39" s="431"/>
      <c r="E39" s="92">
        <v>32778</v>
      </c>
      <c r="F39" s="92">
        <f>SUM(F40:F42)</f>
        <v>0</v>
      </c>
      <c r="G39" s="92">
        <f>SUM(G40:G42)</f>
        <v>0</v>
      </c>
      <c r="H39" s="92">
        <f>SUM(H40:H42)</f>
        <v>0</v>
      </c>
      <c r="I39" s="309">
        <f>SUM(I40:I42)</f>
        <v>32778</v>
      </c>
    </row>
    <row r="40" spans="2:9" ht="12.75">
      <c r="B40" s="482"/>
      <c r="C40" s="127">
        <v>610</v>
      </c>
      <c r="D40" s="19" t="s">
        <v>2</v>
      </c>
      <c r="E40" s="20">
        <v>19695</v>
      </c>
      <c r="F40" s="20"/>
      <c r="G40" s="20"/>
      <c r="H40" s="20"/>
      <c r="I40" s="349">
        <f>E40+F40+G40+H40</f>
        <v>19695</v>
      </c>
    </row>
    <row r="41" spans="2:13" ht="12.75">
      <c r="B41" s="483"/>
      <c r="C41" s="128">
        <v>620</v>
      </c>
      <c r="D41" s="21" t="s">
        <v>3</v>
      </c>
      <c r="E41" s="22">
        <v>6883</v>
      </c>
      <c r="F41" s="22"/>
      <c r="G41" s="22"/>
      <c r="H41" s="22"/>
      <c r="I41" s="350">
        <f>E41+F41+G41+H41</f>
        <v>6883</v>
      </c>
      <c r="K41" s="9"/>
      <c r="L41" s="9"/>
      <c r="M41" s="9"/>
    </row>
    <row r="42" spans="2:9" ht="13.5" thickBot="1">
      <c r="B42" s="484"/>
      <c r="C42" s="141">
        <v>630</v>
      </c>
      <c r="D42" s="33" t="s">
        <v>65</v>
      </c>
      <c r="E42" s="34">
        <v>6200</v>
      </c>
      <c r="F42" s="34"/>
      <c r="G42" s="34"/>
      <c r="H42" s="34"/>
      <c r="I42" s="353">
        <f>E42+F42+G42+H42</f>
        <v>6200</v>
      </c>
    </row>
    <row r="43" spans="2:9" s="35" customFormat="1" ht="15.75" thickBot="1">
      <c r="B43" s="100" t="s">
        <v>147</v>
      </c>
      <c r="C43" s="430" t="s">
        <v>19</v>
      </c>
      <c r="D43" s="431"/>
      <c r="E43" s="41">
        <f>SUM(E44:E50)</f>
        <v>386686</v>
      </c>
      <c r="F43" s="41">
        <f>SUM(F44:F50)</f>
        <v>-48000</v>
      </c>
      <c r="G43" s="41">
        <f>SUM(G44:G50)</f>
        <v>29175</v>
      </c>
      <c r="H43" s="41">
        <f>SUM(H44:H50)</f>
        <v>0</v>
      </c>
      <c r="I43" s="294">
        <f>SUM(I44:I50)</f>
        <v>367861</v>
      </c>
    </row>
    <row r="44" spans="2:13" s="35" customFormat="1" ht="13.5" customHeight="1">
      <c r="B44" s="479"/>
      <c r="C44" s="136">
        <v>640</v>
      </c>
      <c r="D44" s="118" t="s">
        <v>165</v>
      </c>
      <c r="E44" s="26">
        <v>278300</v>
      </c>
      <c r="F44" s="26"/>
      <c r="G44" s="26">
        <f>10175+19000</f>
        <v>29175</v>
      </c>
      <c r="H44" s="26"/>
      <c r="I44" s="405">
        <f aca="true" t="shared" si="1" ref="I44:I50">E44+F44+G44+H44</f>
        <v>307475</v>
      </c>
      <c r="K44" s="9"/>
      <c r="L44" s="8"/>
      <c r="M44" s="8"/>
    </row>
    <row r="45" spans="2:13" s="35" customFormat="1" ht="13.5" customHeight="1">
      <c r="B45" s="480"/>
      <c r="C45" s="265">
        <v>630</v>
      </c>
      <c r="D45" s="266" t="s">
        <v>285</v>
      </c>
      <c r="E45" s="116">
        <v>48000</v>
      </c>
      <c r="F45" s="116">
        <f>-30000-18000</f>
        <v>-48000</v>
      </c>
      <c r="G45" s="116"/>
      <c r="H45" s="116"/>
      <c r="I45" s="354">
        <f t="shared" si="1"/>
        <v>0</v>
      </c>
      <c r="K45" s="9"/>
      <c r="L45" s="9"/>
      <c r="M45" s="9"/>
    </row>
    <row r="46" spans="2:13" s="35" customFormat="1" ht="13.5" customHeight="1">
      <c r="B46" s="480"/>
      <c r="C46" s="265"/>
      <c r="D46" s="266" t="s">
        <v>347</v>
      </c>
      <c r="E46" s="116">
        <v>740</v>
      </c>
      <c r="F46" s="116"/>
      <c r="G46" s="116"/>
      <c r="H46" s="116"/>
      <c r="I46" s="354">
        <f t="shared" si="1"/>
        <v>740</v>
      </c>
      <c r="K46" s="9"/>
      <c r="L46" s="9"/>
      <c r="M46" s="9"/>
    </row>
    <row r="47" spans="2:13" s="35" customFormat="1" ht="13.5" customHeight="1">
      <c r="B47" s="480"/>
      <c r="C47" s="265"/>
      <c r="D47" s="266" t="s">
        <v>348</v>
      </c>
      <c r="E47" s="116">
        <v>360</v>
      </c>
      <c r="F47" s="116"/>
      <c r="G47" s="116"/>
      <c r="H47" s="116"/>
      <c r="I47" s="354">
        <f t="shared" si="1"/>
        <v>360</v>
      </c>
      <c r="K47" s="9"/>
      <c r="L47" s="9"/>
      <c r="M47" s="9"/>
    </row>
    <row r="48" spans="2:13" s="35" customFormat="1" ht="13.5" customHeight="1">
      <c r="B48" s="480"/>
      <c r="C48" s="265"/>
      <c r="D48" s="266" t="s">
        <v>349</v>
      </c>
      <c r="E48" s="116">
        <v>8140</v>
      </c>
      <c r="F48" s="116"/>
      <c r="G48" s="116"/>
      <c r="H48" s="116"/>
      <c r="I48" s="354">
        <f t="shared" si="1"/>
        <v>8140</v>
      </c>
      <c r="K48" s="9"/>
      <c r="L48" s="9"/>
      <c r="M48" s="9"/>
    </row>
    <row r="49" spans="2:9" s="35" customFormat="1" ht="13.5" customHeight="1">
      <c r="B49" s="480"/>
      <c r="C49" s="252">
        <v>650</v>
      </c>
      <c r="D49" s="253" t="s">
        <v>218</v>
      </c>
      <c r="E49" s="28">
        <v>1146</v>
      </c>
      <c r="F49" s="28"/>
      <c r="G49" s="28"/>
      <c r="H49" s="28"/>
      <c r="I49" s="355">
        <f t="shared" si="1"/>
        <v>1146</v>
      </c>
    </row>
    <row r="50" spans="2:9" ht="13.5" thickBot="1">
      <c r="B50" s="481"/>
      <c r="C50" s="137">
        <v>640</v>
      </c>
      <c r="D50" s="117" t="s">
        <v>20</v>
      </c>
      <c r="E50" s="10">
        <v>50000</v>
      </c>
      <c r="F50" s="10"/>
      <c r="G50" s="10"/>
      <c r="H50" s="10"/>
      <c r="I50" s="356">
        <f t="shared" si="1"/>
        <v>50000</v>
      </c>
    </row>
    <row r="51" spans="2:9" s="35" customFormat="1" ht="15.75" thickBot="1">
      <c r="B51" s="100" t="s">
        <v>21</v>
      </c>
      <c r="C51" s="430" t="s">
        <v>22</v>
      </c>
      <c r="D51" s="431"/>
      <c r="E51" s="41">
        <v>60192</v>
      </c>
      <c r="F51" s="41">
        <f>SUM(F56:F62)+F52</f>
        <v>0</v>
      </c>
      <c r="G51" s="41">
        <f>SUM(G56:G62)+G52</f>
        <v>0</v>
      </c>
      <c r="H51" s="41">
        <f>SUM(H56:H62)+H52</f>
        <v>0</v>
      </c>
      <c r="I51" s="294">
        <f>SUM(I56:I62)+I52</f>
        <v>60192</v>
      </c>
    </row>
    <row r="52" spans="2:9" ht="13.5" thickBot="1">
      <c r="B52" s="470"/>
      <c r="C52" s="511" t="s">
        <v>233</v>
      </c>
      <c r="D52" s="512"/>
      <c r="E52" s="244">
        <v>26007</v>
      </c>
      <c r="F52" s="244">
        <f>SUM(F53:F55)</f>
        <v>0</v>
      </c>
      <c r="G52" s="244">
        <f>SUM(G53:G55)</f>
        <v>0</v>
      </c>
      <c r="H52" s="244">
        <f>SUM(H53:H55)</f>
        <v>0</v>
      </c>
      <c r="I52" s="357">
        <f>SUM(I53:I55)</f>
        <v>26007</v>
      </c>
    </row>
    <row r="53" spans="2:11" ht="12.75">
      <c r="B53" s="471"/>
      <c r="C53" s="138">
        <v>610</v>
      </c>
      <c r="D53" s="115" t="s">
        <v>2</v>
      </c>
      <c r="E53" s="116">
        <v>17271</v>
      </c>
      <c r="F53" s="116"/>
      <c r="G53" s="116"/>
      <c r="H53" s="116"/>
      <c r="I53" s="354">
        <f aca="true" t="shared" si="2" ref="I53:I62">E53+F53+G53+H53</f>
        <v>17271</v>
      </c>
      <c r="K53" s="9"/>
    </row>
    <row r="54" spans="2:13" ht="12.75">
      <c r="B54" s="471"/>
      <c r="C54" s="138">
        <v>620</v>
      </c>
      <c r="D54" s="115" t="s">
        <v>3</v>
      </c>
      <c r="E54" s="116">
        <v>6036</v>
      </c>
      <c r="F54" s="116"/>
      <c r="G54" s="116"/>
      <c r="H54" s="116"/>
      <c r="I54" s="354">
        <f t="shared" si="2"/>
        <v>6036</v>
      </c>
      <c r="K54" s="9"/>
      <c r="L54" s="9"/>
      <c r="M54" s="9"/>
    </row>
    <row r="55" spans="2:9" ht="13.5" thickBot="1">
      <c r="B55" s="471"/>
      <c r="C55" s="131">
        <v>630</v>
      </c>
      <c r="D55" s="13" t="s">
        <v>65</v>
      </c>
      <c r="E55" s="194">
        <v>2700</v>
      </c>
      <c r="F55" s="194"/>
      <c r="G55" s="194"/>
      <c r="H55" s="194"/>
      <c r="I55" s="348">
        <f t="shared" si="2"/>
        <v>2700</v>
      </c>
    </row>
    <row r="56" spans="2:9" ht="12.75">
      <c r="B56" s="471"/>
      <c r="C56" s="138">
        <v>600</v>
      </c>
      <c r="D56" s="115" t="s">
        <v>23</v>
      </c>
      <c r="E56" s="116">
        <v>10000</v>
      </c>
      <c r="F56" s="116"/>
      <c r="G56" s="116"/>
      <c r="H56" s="116"/>
      <c r="I56" s="354">
        <f t="shared" si="2"/>
        <v>10000</v>
      </c>
    </row>
    <row r="57" spans="2:9" ht="12.75">
      <c r="B57" s="471"/>
      <c r="C57" s="138">
        <v>600</v>
      </c>
      <c r="D57" s="115" t="s">
        <v>213</v>
      </c>
      <c r="E57" s="116">
        <v>2000</v>
      </c>
      <c r="F57" s="116"/>
      <c r="G57" s="116"/>
      <c r="H57" s="116"/>
      <c r="I57" s="354">
        <f t="shared" si="2"/>
        <v>2000</v>
      </c>
    </row>
    <row r="58" spans="2:9" ht="12.75">
      <c r="B58" s="471"/>
      <c r="C58" s="138">
        <v>600</v>
      </c>
      <c r="D58" s="27" t="s">
        <v>24</v>
      </c>
      <c r="E58" s="28">
        <v>7885</v>
      </c>
      <c r="F58" s="28"/>
      <c r="G58" s="28"/>
      <c r="H58" s="28"/>
      <c r="I58" s="355">
        <f t="shared" si="2"/>
        <v>7885</v>
      </c>
    </row>
    <row r="59" spans="2:9" ht="12.75">
      <c r="B59" s="471"/>
      <c r="C59" s="138">
        <v>600</v>
      </c>
      <c r="D59" s="27" t="s">
        <v>217</v>
      </c>
      <c r="E59" s="28">
        <v>3500</v>
      </c>
      <c r="F59" s="28"/>
      <c r="G59" s="28"/>
      <c r="H59" s="28"/>
      <c r="I59" s="355">
        <f t="shared" si="2"/>
        <v>3500</v>
      </c>
    </row>
    <row r="60" spans="2:9" ht="12.75">
      <c r="B60" s="471"/>
      <c r="C60" s="138">
        <v>600</v>
      </c>
      <c r="D60" s="27" t="s">
        <v>25</v>
      </c>
      <c r="E60" s="28">
        <v>3500</v>
      </c>
      <c r="F60" s="28"/>
      <c r="G60" s="28"/>
      <c r="H60" s="28"/>
      <c r="I60" s="355">
        <f t="shared" si="2"/>
        <v>3500</v>
      </c>
    </row>
    <row r="61" spans="2:9" ht="12.75">
      <c r="B61" s="471"/>
      <c r="C61" s="138">
        <v>600</v>
      </c>
      <c r="D61" s="27" t="s">
        <v>248</v>
      </c>
      <c r="E61" s="28">
        <v>7300</v>
      </c>
      <c r="F61" s="28"/>
      <c r="G61" s="28"/>
      <c r="H61" s="28"/>
      <c r="I61" s="355">
        <f t="shared" si="2"/>
        <v>7300</v>
      </c>
    </row>
    <row r="62" spans="2:9" ht="13.5" thickBot="1">
      <c r="B62" s="472"/>
      <c r="C62" s="138"/>
      <c r="D62" s="23"/>
      <c r="E62" s="29">
        <v>0</v>
      </c>
      <c r="F62" s="29"/>
      <c r="G62" s="29"/>
      <c r="H62" s="29"/>
      <c r="I62" s="358">
        <f t="shared" si="2"/>
        <v>0</v>
      </c>
    </row>
    <row r="63" spans="2:9" s="35" customFormat="1" ht="15.75" thickBot="1">
      <c r="B63" s="100" t="s">
        <v>26</v>
      </c>
      <c r="C63" s="430" t="s">
        <v>27</v>
      </c>
      <c r="D63" s="431"/>
      <c r="E63" s="41">
        <v>21210</v>
      </c>
      <c r="F63" s="41">
        <f>SUM(F64:F66)</f>
        <v>0</v>
      </c>
      <c r="G63" s="41">
        <f>SUM(G64:G66)</f>
        <v>0</v>
      </c>
      <c r="H63" s="41">
        <f>SUM(H64:H66)</f>
        <v>0</v>
      </c>
      <c r="I63" s="294">
        <f>SUM(I64:I66)</f>
        <v>21210</v>
      </c>
    </row>
    <row r="64" spans="2:9" ht="12.75">
      <c r="B64" s="470"/>
      <c r="C64" s="139" t="s">
        <v>73</v>
      </c>
      <c r="D64" s="25" t="s">
        <v>191</v>
      </c>
      <c r="E64" s="26">
        <v>7320</v>
      </c>
      <c r="F64" s="26"/>
      <c r="G64" s="26"/>
      <c r="H64" s="26"/>
      <c r="I64" s="347">
        <f>E64+F64+G64+H64</f>
        <v>7320</v>
      </c>
    </row>
    <row r="65" spans="2:9" ht="12.75">
      <c r="B65" s="471"/>
      <c r="C65" s="140" t="s">
        <v>73</v>
      </c>
      <c r="D65" s="27" t="s">
        <v>192</v>
      </c>
      <c r="E65" s="28">
        <v>7450</v>
      </c>
      <c r="F65" s="28"/>
      <c r="G65" s="28"/>
      <c r="H65" s="28"/>
      <c r="I65" s="355">
        <f>E65+F65+G65+H65</f>
        <v>7450</v>
      </c>
    </row>
    <row r="66" spans="1:9" ht="15" thickBot="1">
      <c r="A66" s="35"/>
      <c r="B66" s="472"/>
      <c r="C66" s="129">
        <v>600</v>
      </c>
      <c r="D66" s="23" t="s">
        <v>193</v>
      </c>
      <c r="E66" s="24">
        <v>6440</v>
      </c>
      <c r="F66" s="24"/>
      <c r="G66" s="24"/>
      <c r="H66" s="24"/>
      <c r="I66" s="317">
        <f>E66+F66+G66+H66</f>
        <v>6440</v>
      </c>
    </row>
    <row r="67" spans="1:9" ht="15" thickBot="1">
      <c r="A67" s="35"/>
      <c r="B67" s="264"/>
      <c r="C67" s="271"/>
      <c r="D67" s="272"/>
      <c r="E67" s="206"/>
      <c r="F67" s="206"/>
      <c r="G67" s="206"/>
      <c r="H67" s="206"/>
      <c r="I67" s="243"/>
    </row>
    <row r="68" spans="1:9" ht="15" customHeight="1" thickBot="1" thickTop="1">
      <c r="A68" s="35"/>
      <c r="B68" s="462" t="s">
        <v>62</v>
      </c>
      <c r="C68" s="468" t="s">
        <v>63</v>
      </c>
      <c r="D68" s="494" t="s">
        <v>64</v>
      </c>
      <c r="E68" s="420" t="s">
        <v>268</v>
      </c>
      <c r="F68" s="453" t="s">
        <v>371</v>
      </c>
      <c r="G68" s="454"/>
      <c r="H68" s="478"/>
      <c r="I68" s="415" t="s">
        <v>314</v>
      </c>
    </row>
    <row r="69" spans="1:9" ht="24.75" customHeight="1" thickBot="1">
      <c r="A69" s="35"/>
      <c r="B69" s="463"/>
      <c r="C69" s="469"/>
      <c r="D69" s="495"/>
      <c r="E69" s="418"/>
      <c r="F69" s="340" t="s">
        <v>315</v>
      </c>
      <c r="G69" s="340" t="s">
        <v>316</v>
      </c>
      <c r="H69" s="340" t="s">
        <v>317</v>
      </c>
      <c r="I69" s="416"/>
    </row>
    <row r="70" spans="1:9" s="35" customFormat="1" ht="18" customHeight="1" thickBot="1" thickTop="1">
      <c r="A70" s="8"/>
      <c r="B70" s="100" t="s">
        <v>28</v>
      </c>
      <c r="C70" s="464" t="s">
        <v>29</v>
      </c>
      <c r="D70" s="465"/>
      <c r="E70" s="41">
        <f>SUM(E71:E73)</f>
        <v>410049</v>
      </c>
      <c r="F70" s="41">
        <f>SUM(F71:F73)</f>
        <v>0</v>
      </c>
      <c r="G70" s="41">
        <f>SUM(G71:G73)</f>
        <v>25000</v>
      </c>
      <c r="H70" s="41">
        <f>SUM(H71:H73)</f>
        <v>0</v>
      </c>
      <c r="I70" s="294">
        <f>SUM(I71:I73)</f>
        <v>435049</v>
      </c>
    </row>
    <row r="71" spans="1:9" s="35" customFormat="1" ht="15" customHeight="1">
      <c r="A71" s="8"/>
      <c r="B71" s="479"/>
      <c r="C71" s="130">
        <v>650</v>
      </c>
      <c r="D71" s="273" t="s">
        <v>218</v>
      </c>
      <c r="E71" s="260">
        <v>4585</v>
      </c>
      <c r="F71" s="260"/>
      <c r="G71" s="260"/>
      <c r="H71" s="260"/>
      <c r="I71" s="359">
        <f>E71+F71+G71+H71</f>
        <v>4585</v>
      </c>
    </row>
    <row r="72" spans="2:9" s="267" customFormat="1" ht="15" customHeight="1">
      <c r="B72" s="480"/>
      <c r="C72" s="140" t="s">
        <v>288</v>
      </c>
      <c r="D72" s="275" t="s">
        <v>289</v>
      </c>
      <c r="E72" s="276">
        <v>14048</v>
      </c>
      <c r="F72" s="276"/>
      <c r="G72" s="276"/>
      <c r="H72" s="276"/>
      <c r="I72" s="360">
        <f>E72+F72+G72+H72</f>
        <v>14048</v>
      </c>
    </row>
    <row r="73" spans="2:11" ht="15.75" customHeight="1" thickBot="1">
      <c r="B73" s="481"/>
      <c r="C73" s="278">
        <v>640</v>
      </c>
      <c r="D73" s="279" t="s">
        <v>264</v>
      </c>
      <c r="E73" s="280">
        <v>391416</v>
      </c>
      <c r="F73" s="280"/>
      <c r="G73" s="280">
        <v>25000</v>
      </c>
      <c r="H73" s="280"/>
      <c r="I73" s="406">
        <f>E73+F73+G73+H73</f>
        <v>416416</v>
      </c>
      <c r="K73" s="9"/>
    </row>
    <row r="74" spans="2:9" ht="15.75" thickBot="1">
      <c r="B74" s="106" t="s">
        <v>30</v>
      </c>
      <c r="C74" s="466" t="s">
        <v>32</v>
      </c>
      <c r="D74" s="467"/>
      <c r="E74" s="99">
        <v>24314</v>
      </c>
      <c r="F74" s="99">
        <f>SUM(F75:F77)</f>
        <v>0</v>
      </c>
      <c r="G74" s="99">
        <f>SUM(G75:G77)</f>
        <v>0</v>
      </c>
      <c r="H74" s="99">
        <f>SUM(H75:H77)</f>
        <v>0</v>
      </c>
      <c r="I74" s="285">
        <f>SUM(I75:I77)</f>
        <v>24314</v>
      </c>
    </row>
    <row r="75" spans="2:9" ht="12.75">
      <c r="B75" s="470"/>
      <c r="C75" s="127">
        <v>610</v>
      </c>
      <c r="D75" s="19" t="s">
        <v>2</v>
      </c>
      <c r="E75" s="20">
        <v>16120</v>
      </c>
      <c r="F75" s="20"/>
      <c r="G75" s="20"/>
      <c r="H75" s="20"/>
      <c r="I75" s="349">
        <f>E75+F75+G75+H75</f>
        <v>16120</v>
      </c>
    </row>
    <row r="76" spans="2:13" ht="12.75">
      <c r="B76" s="471"/>
      <c r="C76" s="128">
        <v>620</v>
      </c>
      <c r="D76" s="21" t="s">
        <v>3</v>
      </c>
      <c r="E76" s="22">
        <v>5634</v>
      </c>
      <c r="F76" s="22"/>
      <c r="G76" s="22"/>
      <c r="H76" s="22"/>
      <c r="I76" s="350">
        <f>E76+F76+G76+H76</f>
        <v>5634</v>
      </c>
      <c r="K76" s="9"/>
      <c r="L76" s="9"/>
      <c r="M76" s="9"/>
    </row>
    <row r="77" spans="2:9" ht="13.5" thickBot="1">
      <c r="B77" s="472"/>
      <c r="C77" s="129">
        <v>630</v>
      </c>
      <c r="D77" s="23" t="s">
        <v>65</v>
      </c>
      <c r="E77" s="24">
        <v>2560</v>
      </c>
      <c r="F77" s="24"/>
      <c r="G77" s="24"/>
      <c r="H77" s="24"/>
      <c r="I77" s="317">
        <f>E77+F77+G77+H77</f>
        <v>2560</v>
      </c>
    </row>
    <row r="78" spans="2:9" ht="15.75" thickBot="1">
      <c r="B78" s="106" t="s">
        <v>33</v>
      </c>
      <c r="C78" s="466" t="s">
        <v>34</v>
      </c>
      <c r="D78" s="467"/>
      <c r="E78" s="99">
        <v>15721</v>
      </c>
      <c r="F78" s="99">
        <f>SUM(F79:F81)</f>
        <v>0</v>
      </c>
      <c r="G78" s="99">
        <f>SUM(G79:G81)</f>
        <v>0</v>
      </c>
      <c r="H78" s="99">
        <f>SUM(H79:H81)</f>
        <v>0</v>
      </c>
      <c r="I78" s="285">
        <f>SUM(I79:I81)</f>
        <v>15721</v>
      </c>
    </row>
    <row r="79" spans="2:9" ht="12.75">
      <c r="B79" s="470"/>
      <c r="C79" s="127">
        <v>610</v>
      </c>
      <c r="D79" s="19" t="s">
        <v>2</v>
      </c>
      <c r="E79" s="20">
        <v>9696</v>
      </c>
      <c r="F79" s="20"/>
      <c r="G79" s="20"/>
      <c r="H79" s="20"/>
      <c r="I79" s="349">
        <f>E79+F79+G79+H79</f>
        <v>9696</v>
      </c>
    </row>
    <row r="80" spans="2:13" ht="12.75">
      <c r="B80" s="471"/>
      <c r="C80" s="128">
        <v>620</v>
      </c>
      <c r="D80" s="21" t="s">
        <v>3</v>
      </c>
      <c r="E80" s="22">
        <v>3389</v>
      </c>
      <c r="F80" s="22"/>
      <c r="G80" s="22"/>
      <c r="H80" s="22"/>
      <c r="I80" s="350">
        <f>E80+F80+G80+H80</f>
        <v>3389</v>
      </c>
      <c r="K80" s="9"/>
      <c r="L80" s="9"/>
      <c r="M80" s="9"/>
    </row>
    <row r="81" spans="2:9" ht="13.5" thickBot="1">
      <c r="B81" s="472"/>
      <c r="C81" s="129">
        <v>630</v>
      </c>
      <c r="D81" s="23" t="s">
        <v>65</v>
      </c>
      <c r="E81" s="24">
        <v>2636</v>
      </c>
      <c r="F81" s="24"/>
      <c r="G81" s="24"/>
      <c r="H81" s="24"/>
      <c r="I81" s="317">
        <f>E81+F81+G81+H81</f>
        <v>2636</v>
      </c>
    </row>
    <row r="82" spans="2:9" ht="15.75" thickBot="1">
      <c r="B82" s="106" t="s">
        <v>166</v>
      </c>
      <c r="C82" s="450" t="s">
        <v>167</v>
      </c>
      <c r="D82" s="451"/>
      <c r="E82" s="99">
        <f>SUM(E83:E96)</f>
        <v>715205</v>
      </c>
      <c r="F82" s="99">
        <f>SUM(F83:F96)</f>
        <v>-6797</v>
      </c>
      <c r="G82" s="99">
        <f>SUM(G83:G96)</f>
        <v>10000</v>
      </c>
      <c r="H82" s="99">
        <f>SUM(H83:H96)</f>
        <v>0</v>
      </c>
      <c r="I82" s="285">
        <f>SUM(I83:I96)</f>
        <v>718408</v>
      </c>
    </row>
    <row r="83" spans="2:9" ht="12.75">
      <c r="B83" s="482"/>
      <c r="C83" s="127">
        <v>640</v>
      </c>
      <c r="D83" s="19" t="s">
        <v>220</v>
      </c>
      <c r="E83" s="20">
        <v>4048</v>
      </c>
      <c r="F83" s="20">
        <v>-4048</v>
      </c>
      <c r="G83" s="20"/>
      <c r="H83" s="20"/>
      <c r="I83" s="349">
        <f aca="true" t="shared" si="3" ref="I83:I95">E83+F83+G83+H83</f>
        <v>0</v>
      </c>
    </row>
    <row r="84" spans="2:9" ht="12.75">
      <c r="B84" s="483"/>
      <c r="C84" s="128">
        <v>630</v>
      </c>
      <c r="D84" s="21" t="s">
        <v>343</v>
      </c>
      <c r="E84" s="22">
        <v>134226</v>
      </c>
      <c r="F84" s="22"/>
      <c r="G84" s="22"/>
      <c r="H84" s="22"/>
      <c r="I84" s="350">
        <f t="shared" si="3"/>
        <v>134226</v>
      </c>
    </row>
    <row r="85" spans="2:11" ht="12.75">
      <c r="B85" s="483"/>
      <c r="C85" s="128">
        <v>630</v>
      </c>
      <c r="D85" s="21" t="s">
        <v>337</v>
      </c>
      <c r="E85" s="22">
        <v>0</v>
      </c>
      <c r="F85" s="22"/>
      <c r="G85" s="22"/>
      <c r="H85" s="22"/>
      <c r="I85" s="350">
        <f t="shared" si="3"/>
        <v>0</v>
      </c>
      <c r="K85" s="9"/>
    </row>
    <row r="86" spans="2:11" ht="12.75">
      <c r="B86" s="483"/>
      <c r="C86" s="128">
        <v>630</v>
      </c>
      <c r="D86" s="21" t="s">
        <v>344</v>
      </c>
      <c r="E86" s="22">
        <v>8300</v>
      </c>
      <c r="F86" s="22"/>
      <c r="G86" s="22"/>
      <c r="H86" s="22"/>
      <c r="I86" s="350">
        <f t="shared" si="3"/>
        <v>8300</v>
      </c>
      <c r="K86" s="9"/>
    </row>
    <row r="87" spans="2:11" ht="12.75">
      <c r="B87" s="483"/>
      <c r="C87" s="128">
        <v>630</v>
      </c>
      <c r="D87" s="21" t="s">
        <v>345</v>
      </c>
      <c r="E87" s="22">
        <v>500</v>
      </c>
      <c r="F87" s="22"/>
      <c r="G87" s="22"/>
      <c r="H87" s="22"/>
      <c r="I87" s="350">
        <f t="shared" si="3"/>
        <v>500</v>
      </c>
      <c r="K87" s="9"/>
    </row>
    <row r="88" spans="2:9" ht="12.75">
      <c r="B88" s="483"/>
      <c r="C88" s="128">
        <v>630</v>
      </c>
      <c r="D88" s="21" t="s">
        <v>272</v>
      </c>
      <c r="E88" s="22">
        <v>131400</v>
      </c>
      <c r="F88" s="22"/>
      <c r="G88" s="22"/>
      <c r="H88" s="22"/>
      <c r="I88" s="350">
        <f t="shared" si="3"/>
        <v>131400</v>
      </c>
    </row>
    <row r="89" spans="2:9" ht="12.75">
      <c r="B89" s="483"/>
      <c r="C89" s="128">
        <v>630</v>
      </c>
      <c r="D89" s="21" t="s">
        <v>287</v>
      </c>
      <c r="E89" s="22">
        <v>14466</v>
      </c>
      <c r="F89" s="22"/>
      <c r="G89" s="22"/>
      <c r="H89" s="22"/>
      <c r="I89" s="350">
        <f t="shared" si="3"/>
        <v>14466</v>
      </c>
    </row>
    <row r="90" spans="2:9" ht="12.75">
      <c r="B90" s="483"/>
      <c r="C90" s="128">
        <v>630</v>
      </c>
      <c r="D90" s="21" t="s">
        <v>298</v>
      </c>
      <c r="E90" s="22">
        <v>29484</v>
      </c>
      <c r="F90" s="22"/>
      <c r="G90" s="22"/>
      <c r="H90" s="22"/>
      <c r="I90" s="350">
        <f t="shared" si="3"/>
        <v>29484</v>
      </c>
    </row>
    <row r="91" spans="2:20" ht="12.75">
      <c r="B91" s="483"/>
      <c r="C91" s="128">
        <v>630</v>
      </c>
      <c r="D91" s="21" t="s">
        <v>346</v>
      </c>
      <c r="E91" s="22">
        <v>22790</v>
      </c>
      <c r="F91" s="22"/>
      <c r="G91" s="22"/>
      <c r="H91" s="22"/>
      <c r="I91" s="350">
        <f t="shared" si="3"/>
        <v>22790</v>
      </c>
      <c r="L91" s="9"/>
      <c r="P91" s="9"/>
      <c r="Q91" s="9"/>
      <c r="R91" s="9"/>
      <c r="S91" s="9"/>
      <c r="T91" s="9"/>
    </row>
    <row r="92" spans="2:20" ht="12.75">
      <c r="B92" s="483"/>
      <c r="C92" s="128">
        <v>630</v>
      </c>
      <c r="D92" s="21" t="s">
        <v>350</v>
      </c>
      <c r="E92" s="22">
        <v>5000</v>
      </c>
      <c r="F92" s="22"/>
      <c r="G92" s="22"/>
      <c r="H92" s="22"/>
      <c r="I92" s="350">
        <f t="shared" si="3"/>
        <v>5000</v>
      </c>
      <c r="P92" s="9"/>
      <c r="Q92" s="9"/>
      <c r="R92" s="9"/>
      <c r="S92" s="9"/>
      <c r="T92" s="9"/>
    </row>
    <row r="93" spans="2:20" ht="12.75">
      <c r="B93" s="483"/>
      <c r="C93" s="141">
        <v>630</v>
      </c>
      <c r="D93" s="21" t="s">
        <v>286</v>
      </c>
      <c r="E93" s="22">
        <v>31825</v>
      </c>
      <c r="F93" s="22"/>
      <c r="G93" s="22"/>
      <c r="H93" s="22"/>
      <c r="I93" s="350">
        <f t="shared" si="3"/>
        <v>31825</v>
      </c>
      <c r="K93" s="9"/>
      <c r="P93" s="9"/>
      <c r="Q93" s="9"/>
      <c r="R93" s="9"/>
      <c r="S93" s="9"/>
      <c r="T93" s="9"/>
    </row>
    <row r="94" spans="2:20" ht="12.75">
      <c r="B94" s="483"/>
      <c r="C94" s="141">
        <v>630</v>
      </c>
      <c r="D94" s="33" t="s">
        <v>359</v>
      </c>
      <c r="E94" s="34">
        <v>144000</v>
      </c>
      <c r="F94" s="34"/>
      <c r="G94" s="34"/>
      <c r="H94" s="34"/>
      <c r="I94" s="350">
        <f t="shared" si="3"/>
        <v>144000</v>
      </c>
      <c r="K94" s="9"/>
      <c r="L94" s="9"/>
      <c r="P94" s="9"/>
      <c r="Q94" s="9"/>
      <c r="R94" s="9"/>
      <c r="S94" s="9"/>
      <c r="T94" s="9"/>
    </row>
    <row r="95" spans="2:20" ht="12.75">
      <c r="B95" s="483"/>
      <c r="C95" s="141">
        <v>630</v>
      </c>
      <c r="D95" s="33" t="s">
        <v>360</v>
      </c>
      <c r="E95" s="34">
        <v>59417</v>
      </c>
      <c r="F95" s="34"/>
      <c r="G95" s="34"/>
      <c r="H95" s="34"/>
      <c r="I95" s="350">
        <f t="shared" si="3"/>
        <v>59417</v>
      </c>
      <c r="K95" s="9"/>
      <c r="L95" s="9"/>
      <c r="P95" s="9"/>
      <c r="Q95" s="9"/>
      <c r="R95" s="9"/>
      <c r="S95" s="9"/>
      <c r="T95" s="9"/>
    </row>
    <row r="96" spans="2:20" ht="13.5" thickBot="1">
      <c r="B96" s="484"/>
      <c r="C96" s="129">
        <v>640</v>
      </c>
      <c r="D96" s="23" t="s">
        <v>168</v>
      </c>
      <c r="E96" s="34">
        <v>129749</v>
      </c>
      <c r="F96" s="34">
        <v>-2749</v>
      </c>
      <c r="G96" s="34">
        <v>10000</v>
      </c>
      <c r="H96" s="34"/>
      <c r="I96" s="407">
        <f>E96+F96+G96+H96</f>
        <v>137000</v>
      </c>
      <c r="K96" s="9"/>
      <c r="P96" s="9"/>
      <c r="T96" s="9"/>
    </row>
    <row r="97" spans="2:9" ht="15.75" thickBot="1">
      <c r="B97" s="106" t="s">
        <v>35</v>
      </c>
      <c r="C97" s="450" t="s">
        <v>36</v>
      </c>
      <c r="D97" s="451"/>
      <c r="E97" s="41">
        <v>6000</v>
      </c>
      <c r="F97" s="41">
        <f>F98</f>
        <v>0</v>
      </c>
      <c r="G97" s="41">
        <f>G98</f>
        <v>0</v>
      </c>
      <c r="H97" s="41">
        <f>H98</f>
        <v>0</v>
      </c>
      <c r="I97" s="294">
        <f>I98</f>
        <v>6000</v>
      </c>
    </row>
    <row r="98" spans="2:9" ht="13.5" thickBot="1">
      <c r="B98" s="105"/>
      <c r="C98" s="142"/>
      <c r="D98" s="14" t="s">
        <v>279</v>
      </c>
      <c r="E98" s="15">
        <v>6000</v>
      </c>
      <c r="F98" s="15"/>
      <c r="G98" s="15"/>
      <c r="H98" s="15"/>
      <c r="I98" s="351">
        <f>E98+F98+G98+H98</f>
        <v>6000</v>
      </c>
    </row>
    <row r="99" spans="2:9" ht="15.75" thickBot="1">
      <c r="B99" s="106" t="s">
        <v>151</v>
      </c>
      <c r="C99" s="450" t="s">
        <v>152</v>
      </c>
      <c r="D99" s="451"/>
      <c r="E99" s="99">
        <v>211000</v>
      </c>
      <c r="F99" s="99">
        <f>F100</f>
        <v>0</v>
      </c>
      <c r="G99" s="99">
        <f>G100</f>
        <v>5000</v>
      </c>
      <c r="H99" s="99">
        <f>H100</f>
        <v>0</v>
      </c>
      <c r="I99" s="285">
        <f>I100</f>
        <v>216000</v>
      </c>
    </row>
    <row r="100" spans="2:9" ht="13.5" thickBot="1">
      <c r="B100" s="105"/>
      <c r="C100" s="142">
        <v>640</v>
      </c>
      <c r="D100" s="14" t="s">
        <v>169</v>
      </c>
      <c r="E100" s="15">
        <v>211000</v>
      </c>
      <c r="F100" s="15"/>
      <c r="G100" s="15">
        <v>5000</v>
      </c>
      <c r="H100" s="15"/>
      <c r="I100" s="408">
        <f>E100+F100+G100+H100</f>
        <v>216000</v>
      </c>
    </row>
    <row r="101" spans="2:9" ht="15.75" thickBot="1">
      <c r="B101" s="106" t="s">
        <v>153</v>
      </c>
      <c r="C101" s="450" t="s">
        <v>154</v>
      </c>
      <c r="D101" s="451"/>
      <c r="E101" s="99">
        <v>358920</v>
      </c>
      <c r="F101" s="99">
        <f>SUM(F102:F103)</f>
        <v>0</v>
      </c>
      <c r="G101" s="99">
        <f>SUM(G102:G103)</f>
        <v>0</v>
      </c>
      <c r="H101" s="99">
        <f>SUM(H102:H103)</f>
        <v>0</v>
      </c>
      <c r="I101" s="285">
        <f>SUM(I102:I103)</f>
        <v>358920</v>
      </c>
    </row>
    <row r="102" spans="2:13" ht="12.75">
      <c r="B102" s="479"/>
      <c r="C102" s="127">
        <v>600</v>
      </c>
      <c r="D102" s="118" t="s">
        <v>250</v>
      </c>
      <c r="E102" s="26">
        <v>324920</v>
      </c>
      <c r="F102" s="26"/>
      <c r="G102" s="26"/>
      <c r="H102" s="26"/>
      <c r="I102" s="347">
        <f>E102+F102+G102+H102</f>
        <v>324920</v>
      </c>
      <c r="K102" s="9"/>
      <c r="L102" s="9"/>
      <c r="M102" s="9"/>
    </row>
    <row r="103" spans="2:9" ht="13.5" thickBot="1">
      <c r="B103" s="481"/>
      <c r="C103" s="137">
        <v>640</v>
      </c>
      <c r="D103" s="207" t="s">
        <v>169</v>
      </c>
      <c r="E103" s="206">
        <v>34000</v>
      </c>
      <c r="F103" s="206"/>
      <c r="G103" s="206"/>
      <c r="H103" s="206"/>
      <c r="I103" s="411">
        <f>E103+F103+G103+H103</f>
        <v>34000</v>
      </c>
    </row>
    <row r="104" spans="2:13" ht="15.75" thickBot="1">
      <c r="B104" s="100" t="s">
        <v>37</v>
      </c>
      <c r="C104" s="430" t="s">
        <v>237</v>
      </c>
      <c r="D104" s="431"/>
      <c r="E104" s="41">
        <f>SUM(E105:E106)</f>
        <v>283462</v>
      </c>
      <c r="F104" s="41">
        <f>SUM(F105:F106)</f>
        <v>0</v>
      </c>
      <c r="G104" s="41">
        <f>SUM(G105:G106)</f>
        <v>0</v>
      </c>
      <c r="H104" s="41">
        <f>SUM(H105:H106)</f>
        <v>0</v>
      </c>
      <c r="I104" s="294">
        <f>SUM(I105:I106)</f>
        <v>283462</v>
      </c>
      <c r="J104" s="9"/>
      <c r="K104" s="9"/>
      <c r="L104" s="9"/>
      <c r="M104" s="9"/>
    </row>
    <row r="105" spans="2:13" ht="12.75">
      <c r="B105" s="470"/>
      <c r="C105" s="143"/>
      <c r="D105" s="19" t="s">
        <v>238</v>
      </c>
      <c r="E105" s="20">
        <v>226462</v>
      </c>
      <c r="F105" s="20"/>
      <c r="G105" s="20"/>
      <c r="H105" s="20"/>
      <c r="I105" s="349">
        <f>E105+F105+G105+H105</f>
        <v>226462</v>
      </c>
      <c r="L105" s="9"/>
      <c r="M105" s="9"/>
    </row>
    <row r="106" spans="2:13" ht="13.5" thickBot="1">
      <c r="B106" s="472"/>
      <c r="C106" s="144"/>
      <c r="D106" s="23" t="s">
        <v>254</v>
      </c>
      <c r="E106" s="24">
        <v>57000</v>
      </c>
      <c r="F106" s="24"/>
      <c r="G106" s="24"/>
      <c r="H106" s="24"/>
      <c r="I106" s="317">
        <f>E106+F106+G106+H106</f>
        <v>57000</v>
      </c>
      <c r="L106" s="9"/>
      <c r="M106" s="9"/>
    </row>
    <row r="107" spans="2:9" ht="15.75" thickBot="1">
      <c r="B107" s="100" t="s">
        <v>38</v>
      </c>
      <c r="C107" s="430" t="s">
        <v>39</v>
      </c>
      <c r="D107" s="431"/>
      <c r="E107" s="41">
        <f>SUM(E108:E116)</f>
        <v>382572</v>
      </c>
      <c r="F107" s="41">
        <f>SUM(F108:F116)</f>
        <v>0</v>
      </c>
      <c r="G107" s="41">
        <f>SUM(G108:G116)</f>
        <v>0</v>
      </c>
      <c r="H107" s="41">
        <f>SUM(H108:H116)</f>
        <v>0</v>
      </c>
      <c r="I107" s="294">
        <f>SUM(I108:I116)</f>
        <v>382572</v>
      </c>
    </row>
    <row r="108" spans="2:14" ht="12.75">
      <c r="B108" s="470"/>
      <c r="C108" s="145"/>
      <c r="D108" s="30" t="s">
        <v>40</v>
      </c>
      <c r="E108" s="20">
        <v>7120</v>
      </c>
      <c r="F108" s="20"/>
      <c r="G108" s="20"/>
      <c r="H108" s="20"/>
      <c r="I108" s="349">
        <f aca="true" t="shared" si="4" ref="I108:I116">E108+F108+G108+H108</f>
        <v>7120</v>
      </c>
      <c r="N108" s="9"/>
    </row>
    <row r="109" spans="2:14" ht="12.75">
      <c r="B109" s="471"/>
      <c r="C109" s="258"/>
      <c r="D109" s="31" t="s">
        <v>41</v>
      </c>
      <c r="E109" s="39">
        <v>0</v>
      </c>
      <c r="F109" s="39"/>
      <c r="G109" s="39"/>
      <c r="H109" s="39"/>
      <c r="I109" s="341">
        <f t="shared" si="4"/>
        <v>0</v>
      </c>
      <c r="L109" s="9"/>
      <c r="N109" s="9"/>
    </row>
    <row r="110" spans="2:9" ht="12.75">
      <c r="B110" s="471"/>
      <c r="C110" s="258"/>
      <c r="D110" s="31" t="s">
        <v>273</v>
      </c>
      <c r="E110" s="39">
        <v>0</v>
      </c>
      <c r="F110" s="39"/>
      <c r="G110" s="39"/>
      <c r="H110" s="39"/>
      <c r="I110" s="341">
        <f t="shared" si="4"/>
        <v>0</v>
      </c>
    </row>
    <row r="111" spans="2:12" ht="12.75">
      <c r="B111" s="471"/>
      <c r="C111" s="258"/>
      <c r="D111" s="31" t="s">
        <v>274</v>
      </c>
      <c r="E111" s="39">
        <v>36200</v>
      </c>
      <c r="F111" s="39"/>
      <c r="G111" s="39"/>
      <c r="H111" s="39"/>
      <c r="I111" s="341">
        <f t="shared" si="4"/>
        <v>36200</v>
      </c>
      <c r="L111" s="9"/>
    </row>
    <row r="112" spans="2:9" ht="12.75">
      <c r="B112" s="471"/>
      <c r="C112" s="258"/>
      <c r="D112" s="31" t="s">
        <v>278</v>
      </c>
      <c r="E112" s="39">
        <v>38548</v>
      </c>
      <c r="F112" s="39"/>
      <c r="G112" s="39"/>
      <c r="H112" s="39"/>
      <c r="I112" s="341">
        <f t="shared" si="4"/>
        <v>38548</v>
      </c>
    </row>
    <row r="113" spans="2:11" ht="12.75">
      <c r="B113" s="471"/>
      <c r="C113" s="146"/>
      <c r="D113" s="31" t="s">
        <v>363</v>
      </c>
      <c r="E113" s="22">
        <v>13500</v>
      </c>
      <c r="F113" s="22"/>
      <c r="G113" s="22"/>
      <c r="H113" s="22"/>
      <c r="I113" s="350">
        <f t="shared" si="4"/>
        <v>13500</v>
      </c>
      <c r="K113" s="9"/>
    </row>
    <row r="114" spans="2:11" ht="12.75">
      <c r="B114" s="471"/>
      <c r="C114" s="146"/>
      <c r="D114" s="31" t="s">
        <v>234</v>
      </c>
      <c r="E114" s="22">
        <v>172314</v>
      </c>
      <c r="F114" s="22">
        <v>-13964</v>
      </c>
      <c r="G114" s="22"/>
      <c r="H114" s="22"/>
      <c r="I114" s="350">
        <f t="shared" si="4"/>
        <v>158350</v>
      </c>
      <c r="K114" s="9"/>
    </row>
    <row r="115" spans="2:14" ht="12.75">
      <c r="B115" s="471"/>
      <c r="C115" s="146"/>
      <c r="D115" s="31" t="s">
        <v>235</v>
      </c>
      <c r="E115" s="22">
        <v>71300</v>
      </c>
      <c r="F115" s="22">
        <v>13964</v>
      </c>
      <c r="G115" s="22"/>
      <c r="H115" s="22"/>
      <c r="I115" s="350">
        <f t="shared" si="4"/>
        <v>85264</v>
      </c>
      <c r="L115" s="9"/>
      <c r="M115" s="9"/>
      <c r="N115" s="9"/>
    </row>
    <row r="116" spans="2:9" ht="13.5" thickBot="1">
      <c r="B116" s="472"/>
      <c r="C116" s="146"/>
      <c r="D116" s="32" t="s">
        <v>236</v>
      </c>
      <c r="E116" s="24">
        <v>43590</v>
      </c>
      <c r="F116" s="24"/>
      <c r="G116" s="24"/>
      <c r="H116" s="24"/>
      <c r="I116" s="317">
        <f t="shared" si="4"/>
        <v>43590</v>
      </c>
    </row>
    <row r="117" spans="2:9" s="37" customFormat="1" ht="15.75" thickBot="1">
      <c r="B117" s="126" t="s">
        <v>159</v>
      </c>
      <c r="C117" s="430" t="s">
        <v>160</v>
      </c>
      <c r="D117" s="431"/>
      <c r="E117" s="99">
        <f>SUM(E118:E119)</f>
        <v>53500</v>
      </c>
      <c r="F117" s="99">
        <f>SUM(F118:F119)</f>
        <v>0</v>
      </c>
      <c r="G117" s="99">
        <f>SUM(G118:G119)</f>
        <v>0</v>
      </c>
      <c r="H117" s="99">
        <f>SUM(H118:H119)</f>
        <v>0</v>
      </c>
      <c r="I117" s="285">
        <f>SUM(I118:I119)</f>
        <v>53500</v>
      </c>
    </row>
    <row r="118" spans="2:20" ht="12.75">
      <c r="B118" s="470"/>
      <c r="C118" s="127">
        <v>630</v>
      </c>
      <c r="D118" s="30" t="s">
        <v>161</v>
      </c>
      <c r="E118" s="20">
        <v>43500</v>
      </c>
      <c r="F118" s="20"/>
      <c r="G118" s="20"/>
      <c r="H118" s="20"/>
      <c r="I118" s="349">
        <f>E118+F118+G118+H118</f>
        <v>43500</v>
      </c>
      <c r="L118" s="393"/>
      <c r="M118" s="9"/>
      <c r="N118" s="9"/>
      <c r="O118" s="9"/>
      <c r="P118" s="9"/>
      <c r="Q118" s="9"/>
      <c r="R118" s="9"/>
      <c r="T118" s="390"/>
    </row>
    <row r="119" spans="2:20" ht="13.5" thickBot="1">
      <c r="B119" s="472"/>
      <c r="C119" s="129">
        <v>630</v>
      </c>
      <c r="D119" s="32" t="s">
        <v>162</v>
      </c>
      <c r="E119" s="24">
        <v>10000</v>
      </c>
      <c r="F119" s="24"/>
      <c r="G119" s="24"/>
      <c r="H119" s="24"/>
      <c r="I119" s="317">
        <f>E119+F119+G119+H119</f>
        <v>10000</v>
      </c>
      <c r="L119" s="9"/>
      <c r="M119" s="9"/>
      <c r="N119" s="9"/>
      <c r="O119" s="9"/>
      <c r="P119" s="9"/>
      <c r="Q119" s="9"/>
      <c r="R119" s="9"/>
      <c r="T119" s="390"/>
    </row>
    <row r="120" spans="2:20" s="35" customFormat="1" ht="15.75" thickBot="1">
      <c r="B120" s="106" t="s">
        <v>42</v>
      </c>
      <c r="C120" s="430" t="s">
        <v>43</v>
      </c>
      <c r="D120" s="431"/>
      <c r="E120" s="41">
        <v>38120</v>
      </c>
      <c r="F120" s="41">
        <f>SUM(F121:F124)</f>
        <v>6797</v>
      </c>
      <c r="G120" s="41">
        <f>SUM(G121:G124)</f>
        <v>0</v>
      </c>
      <c r="H120" s="41">
        <f>SUM(H121:H124)</f>
        <v>0</v>
      </c>
      <c r="I120" s="294">
        <f>SUM(I121:I124)</f>
        <v>44917</v>
      </c>
      <c r="L120" s="283"/>
      <c r="M120" s="283"/>
      <c r="N120" s="283"/>
      <c r="O120" s="283"/>
      <c r="P120" s="283"/>
      <c r="Q120" s="283"/>
      <c r="R120" s="283"/>
      <c r="T120" s="390"/>
    </row>
    <row r="121" spans="2:20" ht="12.75">
      <c r="B121" s="485"/>
      <c r="C121" s="475"/>
      <c r="D121" s="21" t="s">
        <v>196</v>
      </c>
      <c r="E121" s="22">
        <v>4120</v>
      </c>
      <c r="F121" s="22"/>
      <c r="G121" s="22"/>
      <c r="H121" s="22"/>
      <c r="I121" s="350">
        <f>E121+F121+G121+H121</f>
        <v>4120</v>
      </c>
      <c r="L121" s="9"/>
      <c r="M121" s="9"/>
      <c r="N121" s="9"/>
      <c r="O121" s="9"/>
      <c r="P121" s="9"/>
      <c r="Q121" s="9"/>
      <c r="R121" s="9"/>
      <c r="T121" s="390"/>
    </row>
    <row r="122" spans="2:20" ht="12.75">
      <c r="B122" s="485"/>
      <c r="C122" s="476"/>
      <c r="D122" s="21" t="s">
        <v>373</v>
      </c>
      <c r="E122" s="34"/>
      <c r="F122" s="34">
        <v>4048</v>
      </c>
      <c r="G122" s="34"/>
      <c r="H122" s="34"/>
      <c r="I122" s="407">
        <f>E122+F122+G122+H122</f>
        <v>4048</v>
      </c>
      <c r="L122" s="9"/>
      <c r="M122" s="9"/>
      <c r="N122" s="9"/>
      <c r="O122" s="9"/>
      <c r="P122" s="9"/>
      <c r="Q122" s="9"/>
      <c r="R122" s="9"/>
      <c r="T122" s="390"/>
    </row>
    <row r="123" spans="2:20" ht="12.75">
      <c r="B123" s="485"/>
      <c r="C123" s="476"/>
      <c r="D123" s="21" t="s">
        <v>275</v>
      </c>
      <c r="E123" s="34">
        <v>30000</v>
      </c>
      <c r="F123" s="34">
        <v>2749</v>
      </c>
      <c r="G123" s="34"/>
      <c r="H123" s="34"/>
      <c r="I123" s="407">
        <f>E123+F123+G123+H123</f>
        <v>32749</v>
      </c>
      <c r="L123" s="9"/>
      <c r="M123" s="9"/>
      <c r="N123" s="9"/>
      <c r="O123" s="9"/>
      <c r="P123" s="9"/>
      <c r="Q123" s="9"/>
      <c r="R123" s="9"/>
      <c r="T123" s="390"/>
    </row>
    <row r="124" spans="2:9" ht="13.5" thickBot="1">
      <c r="B124" s="486"/>
      <c r="C124" s="487"/>
      <c r="D124" s="207" t="s">
        <v>195</v>
      </c>
      <c r="E124" s="24">
        <v>4000</v>
      </c>
      <c r="F124" s="24"/>
      <c r="G124" s="24"/>
      <c r="H124" s="24"/>
      <c r="I124" s="317">
        <f>E124+F124+G124+H124</f>
        <v>4000</v>
      </c>
    </row>
    <row r="125" spans="2:18" s="35" customFormat="1" ht="15.75" thickBot="1">
      <c r="B125" s="100" t="s">
        <v>74</v>
      </c>
      <c r="C125" s="430" t="s">
        <v>44</v>
      </c>
      <c r="D125" s="431"/>
      <c r="E125" s="41">
        <f>E126+E130</f>
        <v>4277996</v>
      </c>
      <c r="F125" s="41">
        <f>F126+F130</f>
        <v>0</v>
      </c>
      <c r="G125" s="41">
        <f>G126+G130</f>
        <v>0</v>
      </c>
      <c r="H125" s="41">
        <f>H126+H130</f>
        <v>0</v>
      </c>
      <c r="I125" s="294">
        <f>I126+I130</f>
        <v>4277996</v>
      </c>
      <c r="L125" s="283"/>
      <c r="R125" s="283"/>
    </row>
    <row r="126" spans="2:20" s="216" customFormat="1" ht="13.5" thickBot="1">
      <c r="B126" s="485"/>
      <c r="C126" s="473" t="s">
        <v>45</v>
      </c>
      <c r="D126" s="474"/>
      <c r="E126" s="385">
        <v>33265</v>
      </c>
      <c r="F126" s="385">
        <f>SUM(F127:F129)</f>
        <v>0</v>
      </c>
      <c r="G126" s="385">
        <f>SUM(G127:G129)</f>
        <v>0</v>
      </c>
      <c r="H126" s="385">
        <f>SUM(H127:H129)</f>
        <v>0</v>
      </c>
      <c r="I126" s="386">
        <f>SUM(I127:I129)</f>
        <v>33265</v>
      </c>
      <c r="N126" s="391"/>
      <c r="O126" s="391"/>
      <c r="P126" s="391"/>
      <c r="Q126" s="391"/>
      <c r="R126" s="391"/>
      <c r="T126" s="392"/>
    </row>
    <row r="127" spans="2:9" ht="12.75">
      <c r="B127" s="485"/>
      <c r="C127" s="148">
        <v>610</v>
      </c>
      <c r="D127" s="40" t="s">
        <v>2</v>
      </c>
      <c r="E127" s="39">
        <v>23020</v>
      </c>
      <c r="F127" s="39"/>
      <c r="G127" s="39"/>
      <c r="H127" s="39"/>
      <c r="I127" s="341">
        <f>E127+F127+G127+H127</f>
        <v>23020</v>
      </c>
    </row>
    <row r="128" spans="2:13" ht="12.75">
      <c r="B128" s="485"/>
      <c r="C128" s="128">
        <v>620</v>
      </c>
      <c r="D128" s="21" t="s">
        <v>3</v>
      </c>
      <c r="E128" s="22">
        <v>8045</v>
      </c>
      <c r="F128" s="22"/>
      <c r="G128" s="22"/>
      <c r="H128" s="22"/>
      <c r="I128" s="350">
        <f>E128+F128+G128+H128</f>
        <v>8045</v>
      </c>
      <c r="K128" s="9"/>
      <c r="L128" s="9"/>
      <c r="M128" s="9"/>
    </row>
    <row r="129" spans="2:9" ht="13.5" thickBot="1">
      <c r="B129" s="485"/>
      <c r="C129" s="129">
        <v>630</v>
      </c>
      <c r="D129" s="23" t="s">
        <v>65</v>
      </c>
      <c r="E129" s="24">
        <v>2200</v>
      </c>
      <c r="F129" s="24"/>
      <c r="G129" s="24"/>
      <c r="H129" s="24"/>
      <c r="I129" s="317">
        <f>E129+F129+G129+H129</f>
        <v>2200</v>
      </c>
    </row>
    <row r="130" spans="2:9" ht="13.5" thickBot="1">
      <c r="B130" s="485"/>
      <c r="C130" s="491" t="s">
        <v>164</v>
      </c>
      <c r="D130" s="492"/>
      <c r="E130" s="36">
        <f>SUM(E131:E137)</f>
        <v>4244731</v>
      </c>
      <c r="F130" s="36">
        <f>SUM(F131:F137)</f>
        <v>0</v>
      </c>
      <c r="G130" s="36">
        <f>SUM(G131:G137)</f>
        <v>0</v>
      </c>
      <c r="H130" s="36">
        <f>SUM(H131:H137)</f>
        <v>0</v>
      </c>
      <c r="I130" s="362">
        <f>SUM(I131:I137)</f>
        <v>4244731</v>
      </c>
    </row>
    <row r="131" spans="2:9" ht="12.75">
      <c r="B131" s="485"/>
      <c r="C131" s="475"/>
      <c r="D131" s="40" t="s">
        <v>255</v>
      </c>
      <c r="E131" s="39">
        <v>1936464</v>
      </c>
      <c r="F131" s="39"/>
      <c r="G131" s="39"/>
      <c r="H131" s="39"/>
      <c r="I131" s="341">
        <f aca="true" t="shared" si="5" ref="I131:I137">E131+F131+G131+H131</f>
        <v>1936464</v>
      </c>
    </row>
    <row r="132" spans="2:11" ht="12.75">
      <c r="B132" s="485"/>
      <c r="C132" s="476"/>
      <c r="D132" s="21" t="s">
        <v>256</v>
      </c>
      <c r="E132" s="22">
        <v>2010433</v>
      </c>
      <c r="F132" s="22"/>
      <c r="G132" s="22"/>
      <c r="H132" s="22"/>
      <c r="I132" s="350">
        <f t="shared" si="5"/>
        <v>2010433</v>
      </c>
      <c r="K132" s="9"/>
    </row>
    <row r="133" spans="2:11" ht="12.75">
      <c r="B133" s="485"/>
      <c r="C133" s="476"/>
      <c r="D133" s="33" t="s">
        <v>292</v>
      </c>
      <c r="E133" s="34">
        <v>4692</v>
      </c>
      <c r="F133" s="34"/>
      <c r="G133" s="34"/>
      <c r="H133" s="34"/>
      <c r="I133" s="353">
        <f t="shared" si="5"/>
        <v>4692</v>
      </c>
      <c r="K133" s="9"/>
    </row>
    <row r="134" spans="2:11" ht="12.75">
      <c r="B134" s="485"/>
      <c r="C134" s="476"/>
      <c r="D134" s="33" t="s">
        <v>295</v>
      </c>
      <c r="E134" s="34">
        <v>15708</v>
      </c>
      <c r="F134" s="34"/>
      <c r="G134" s="34"/>
      <c r="H134" s="34"/>
      <c r="I134" s="353">
        <f t="shared" si="5"/>
        <v>15708</v>
      </c>
      <c r="J134" s="388"/>
      <c r="K134" s="389"/>
    </row>
    <row r="135" spans="2:11" ht="12.75">
      <c r="B135" s="485"/>
      <c r="C135" s="476"/>
      <c r="D135" s="33" t="s">
        <v>294</v>
      </c>
      <c r="E135" s="34">
        <v>11805</v>
      </c>
      <c r="F135" s="34"/>
      <c r="G135" s="34"/>
      <c r="H135" s="34"/>
      <c r="I135" s="353">
        <f t="shared" si="5"/>
        <v>11805</v>
      </c>
      <c r="J135" s="388"/>
      <c r="K135" s="389"/>
    </row>
    <row r="136" spans="2:14" ht="12.75">
      <c r="B136" s="485"/>
      <c r="C136" s="476"/>
      <c r="D136" s="33" t="s">
        <v>221</v>
      </c>
      <c r="E136" s="34">
        <v>265629</v>
      </c>
      <c r="F136" s="34"/>
      <c r="G136" s="34"/>
      <c r="H136" s="34"/>
      <c r="I136" s="353">
        <f t="shared" si="5"/>
        <v>265629</v>
      </c>
      <c r="J136" s="388"/>
      <c r="K136" s="389"/>
      <c r="N136" s="9"/>
    </row>
    <row r="137" spans="2:11" ht="13.5" thickBot="1">
      <c r="B137" s="499"/>
      <c r="C137" s="477"/>
      <c r="D137" s="119" t="s">
        <v>46</v>
      </c>
      <c r="E137" s="120">
        <v>0</v>
      </c>
      <c r="F137" s="120"/>
      <c r="G137" s="120"/>
      <c r="H137" s="120"/>
      <c r="I137" s="363">
        <f t="shared" si="5"/>
        <v>0</v>
      </c>
      <c r="K137" s="9"/>
    </row>
    <row r="138" spans="2:11" ht="13.5" customHeight="1" thickBot="1" thickTop="1">
      <c r="B138" s="462" t="s">
        <v>62</v>
      </c>
      <c r="C138" s="468" t="s">
        <v>63</v>
      </c>
      <c r="D138" s="494" t="s">
        <v>64</v>
      </c>
      <c r="E138" s="420" t="s">
        <v>268</v>
      </c>
      <c r="F138" s="453" t="s">
        <v>371</v>
      </c>
      <c r="G138" s="454"/>
      <c r="H138" s="478"/>
      <c r="I138" s="415" t="s">
        <v>314</v>
      </c>
      <c r="K138" s="9"/>
    </row>
    <row r="139" spans="2:9" ht="24.75" customHeight="1" thickBot="1">
      <c r="B139" s="463"/>
      <c r="C139" s="469"/>
      <c r="D139" s="495"/>
      <c r="E139" s="418"/>
      <c r="F139" s="340" t="s">
        <v>315</v>
      </c>
      <c r="G139" s="340" t="s">
        <v>316</v>
      </c>
      <c r="H139" s="340" t="s">
        <v>317</v>
      </c>
      <c r="I139" s="416"/>
    </row>
    <row r="140" spans="2:9" s="35" customFormat="1" ht="16.5" thickBot="1" thickTop="1">
      <c r="B140" s="107" t="s">
        <v>71</v>
      </c>
      <c r="C140" s="430" t="s">
        <v>47</v>
      </c>
      <c r="D140" s="431"/>
      <c r="E140" s="41">
        <v>29488</v>
      </c>
      <c r="F140" s="41">
        <f>SUM(F141:F143)</f>
        <v>0</v>
      </c>
      <c r="G140" s="41">
        <f>SUM(G141:G143)</f>
        <v>0</v>
      </c>
      <c r="H140" s="41">
        <f>SUM(H141:H143)</f>
        <v>0</v>
      </c>
      <c r="I140" s="294">
        <f>SUM(I141:I143)</f>
        <v>29488</v>
      </c>
    </row>
    <row r="141" spans="2:13" s="35" customFormat="1" ht="12.75" customHeight="1">
      <c r="B141" s="488"/>
      <c r="C141" s="148">
        <v>610</v>
      </c>
      <c r="D141" s="40" t="s">
        <v>2</v>
      </c>
      <c r="E141" s="39">
        <v>18887</v>
      </c>
      <c r="F141" s="39"/>
      <c r="G141" s="39"/>
      <c r="H141" s="39"/>
      <c r="I141" s="341">
        <f>E141+F141+G141+H141</f>
        <v>18887</v>
      </c>
      <c r="K141" s="8"/>
      <c r="L141" s="8"/>
      <c r="M141" s="8"/>
    </row>
    <row r="142" spans="2:13" s="35" customFormat="1" ht="12.75" customHeight="1">
      <c r="B142" s="489"/>
      <c r="C142" s="128">
        <v>620</v>
      </c>
      <c r="D142" s="21" t="s">
        <v>3</v>
      </c>
      <c r="E142" s="22">
        <v>6601</v>
      </c>
      <c r="F142" s="22"/>
      <c r="G142" s="22"/>
      <c r="H142" s="22"/>
      <c r="I142" s="350">
        <f>E142+F142+G142+H142</f>
        <v>6601</v>
      </c>
      <c r="K142" s="9"/>
      <c r="L142" s="9"/>
      <c r="M142" s="9"/>
    </row>
    <row r="143" spans="2:9" ht="12.75" customHeight="1" thickBot="1">
      <c r="B143" s="490"/>
      <c r="C143" s="129">
        <v>630</v>
      </c>
      <c r="D143" s="23" t="s">
        <v>65</v>
      </c>
      <c r="E143" s="24">
        <v>4000</v>
      </c>
      <c r="F143" s="24"/>
      <c r="G143" s="24"/>
      <c r="H143" s="24"/>
      <c r="I143" s="317">
        <f>E143+F143+G143+H143</f>
        <v>4000</v>
      </c>
    </row>
    <row r="144" spans="2:9" s="35" customFormat="1" ht="15.75" thickBot="1">
      <c r="B144" s="100" t="s">
        <v>76</v>
      </c>
      <c r="C144" s="430" t="s">
        <v>48</v>
      </c>
      <c r="D144" s="431"/>
      <c r="E144" s="41">
        <v>53681</v>
      </c>
      <c r="F144" s="41">
        <f>F145+F149</f>
        <v>0</v>
      </c>
      <c r="G144" s="41">
        <f>G145+G149</f>
        <v>0</v>
      </c>
      <c r="H144" s="41">
        <f>H145+H149</f>
        <v>0</v>
      </c>
      <c r="I144" s="294">
        <f>I145+I149</f>
        <v>53681</v>
      </c>
    </row>
    <row r="145" spans="2:9" ht="13.5" thickBot="1">
      <c r="B145" s="498"/>
      <c r="C145" s="503" t="s">
        <v>49</v>
      </c>
      <c r="D145" s="504"/>
      <c r="E145" s="12">
        <v>51124</v>
      </c>
      <c r="F145" s="12">
        <f>SUM(F146:F148)</f>
        <v>0</v>
      </c>
      <c r="G145" s="12">
        <f>SUM(G146:G148)</f>
        <v>0</v>
      </c>
      <c r="H145" s="12">
        <f>SUM(H146:H148)</f>
        <v>0</v>
      </c>
      <c r="I145" s="364">
        <f>SUM(I146:I148)</f>
        <v>51124</v>
      </c>
    </row>
    <row r="146" spans="2:9" ht="12.75">
      <c r="B146" s="485"/>
      <c r="C146" s="148">
        <v>610</v>
      </c>
      <c r="D146" s="40" t="s">
        <v>2</v>
      </c>
      <c r="E146" s="39">
        <v>31108</v>
      </c>
      <c r="F146" s="39"/>
      <c r="G146" s="39"/>
      <c r="H146" s="39"/>
      <c r="I146" s="341">
        <f>E146+F146+G146+H146</f>
        <v>31108</v>
      </c>
    </row>
    <row r="147" spans="2:13" ht="12.75">
      <c r="B147" s="485"/>
      <c r="C147" s="128">
        <v>620</v>
      </c>
      <c r="D147" s="21" t="s">
        <v>3</v>
      </c>
      <c r="E147" s="22">
        <v>10872</v>
      </c>
      <c r="F147" s="22"/>
      <c r="G147" s="22"/>
      <c r="H147" s="22"/>
      <c r="I147" s="350">
        <f>E147+F147+G147+H147</f>
        <v>10872</v>
      </c>
      <c r="K147" s="9"/>
      <c r="L147" s="9"/>
      <c r="M147" s="9"/>
    </row>
    <row r="148" spans="2:9" ht="13.5" thickBot="1">
      <c r="B148" s="485"/>
      <c r="C148" s="129">
        <v>630</v>
      </c>
      <c r="D148" s="23" t="s">
        <v>65</v>
      </c>
      <c r="E148" s="24">
        <v>9144</v>
      </c>
      <c r="F148" s="24"/>
      <c r="G148" s="24"/>
      <c r="H148" s="24"/>
      <c r="I148" s="317">
        <f>E148+F148+G148+H148</f>
        <v>9144</v>
      </c>
    </row>
    <row r="149" spans="2:9" ht="13.5" thickBot="1">
      <c r="B149" s="485"/>
      <c r="C149" s="491" t="s">
        <v>50</v>
      </c>
      <c r="D149" s="492"/>
      <c r="E149" s="182">
        <v>2557</v>
      </c>
      <c r="F149" s="182">
        <f>F150</f>
        <v>0</v>
      </c>
      <c r="G149" s="182">
        <f>G150</f>
        <v>0</v>
      </c>
      <c r="H149" s="182">
        <f>H150</f>
        <v>0</v>
      </c>
      <c r="I149" s="365">
        <f>I150</f>
        <v>2557</v>
      </c>
    </row>
    <row r="150" spans="2:9" ht="13.5" thickBot="1">
      <c r="B150" s="486"/>
      <c r="C150" s="328">
        <v>630</v>
      </c>
      <c r="D150" s="23" t="s">
        <v>65</v>
      </c>
      <c r="E150" s="24">
        <v>2557</v>
      </c>
      <c r="F150" s="24"/>
      <c r="G150" s="24"/>
      <c r="H150" s="24"/>
      <c r="I150" s="317">
        <f>E150+F150+G150+H150</f>
        <v>2557</v>
      </c>
    </row>
    <row r="151" spans="2:9" s="37" customFormat="1" ht="15.75" thickBot="1">
      <c r="B151" s="327" t="s">
        <v>77</v>
      </c>
      <c r="C151" s="450" t="s">
        <v>78</v>
      </c>
      <c r="D151" s="451"/>
      <c r="E151" s="99">
        <f>SUM(E152:E155)</f>
        <v>153747</v>
      </c>
      <c r="F151" s="99">
        <f>SUM(F152:F155)</f>
        <v>0</v>
      </c>
      <c r="G151" s="99">
        <f>SUM(G152:G155)</f>
        <v>0</v>
      </c>
      <c r="H151" s="99">
        <f>SUM(H152:H155)</f>
        <v>0</v>
      </c>
      <c r="I151" s="285">
        <f>SUM(I152:I155)</f>
        <v>153747</v>
      </c>
    </row>
    <row r="152" spans="2:9" ht="12.75">
      <c r="B152" s="498"/>
      <c r="C152" s="127">
        <v>610</v>
      </c>
      <c r="D152" s="19" t="s">
        <v>2</v>
      </c>
      <c r="E152" s="20">
        <v>102671</v>
      </c>
      <c r="F152" s="20"/>
      <c r="G152" s="20"/>
      <c r="H152" s="20"/>
      <c r="I152" s="349">
        <f>E152+F152+G152+H152</f>
        <v>102671</v>
      </c>
    </row>
    <row r="153" spans="2:13" ht="12.75">
      <c r="B153" s="485"/>
      <c r="C153" s="128">
        <v>620</v>
      </c>
      <c r="D153" s="21" t="s">
        <v>3</v>
      </c>
      <c r="E153" s="22">
        <v>35806</v>
      </c>
      <c r="F153" s="22"/>
      <c r="G153" s="22"/>
      <c r="H153" s="22"/>
      <c r="I153" s="350">
        <f>E153+F153+G153+H153</f>
        <v>35806</v>
      </c>
      <c r="K153" s="9"/>
      <c r="L153" s="9"/>
      <c r="M153" s="9"/>
    </row>
    <row r="154" spans="2:9" ht="13.5" thickBot="1">
      <c r="B154" s="485"/>
      <c r="C154" s="129">
        <v>630</v>
      </c>
      <c r="D154" s="23" t="s">
        <v>65</v>
      </c>
      <c r="E154" s="24">
        <v>14470</v>
      </c>
      <c r="F154" s="24"/>
      <c r="G154" s="24"/>
      <c r="H154" s="24"/>
      <c r="I154" s="317">
        <f>E154+F154+G154+H154</f>
        <v>14470</v>
      </c>
    </row>
    <row r="155" spans="2:9" ht="13.5" thickBot="1">
      <c r="B155" s="486"/>
      <c r="C155" s="137">
        <v>630</v>
      </c>
      <c r="D155" s="207" t="s">
        <v>257</v>
      </c>
      <c r="E155" s="206">
        <v>800</v>
      </c>
      <c r="F155" s="206"/>
      <c r="G155" s="206"/>
      <c r="H155" s="206"/>
      <c r="I155" s="361">
        <f>E155+F155+G155+H155</f>
        <v>800</v>
      </c>
    </row>
    <row r="156" spans="2:9" s="37" customFormat="1" ht="15.75" thickBot="1">
      <c r="B156" s="208" t="s">
        <v>51</v>
      </c>
      <c r="C156" s="450" t="s">
        <v>79</v>
      </c>
      <c r="D156" s="451"/>
      <c r="E156" s="99">
        <v>48989</v>
      </c>
      <c r="F156" s="99">
        <f>SUM(F157:F159)</f>
        <v>0</v>
      </c>
      <c r="G156" s="99">
        <f>SUM(G157:G159)</f>
        <v>0</v>
      </c>
      <c r="H156" s="99">
        <f>SUM(H157:H159)</f>
        <v>0</v>
      </c>
      <c r="I156" s="285">
        <f>SUM(I157:I159)</f>
        <v>48989</v>
      </c>
    </row>
    <row r="157" spans="2:13" s="37" customFormat="1" ht="12.75" customHeight="1">
      <c r="B157" s="500"/>
      <c r="C157" s="127">
        <v>610</v>
      </c>
      <c r="D157" s="19" t="s">
        <v>2</v>
      </c>
      <c r="E157" s="20">
        <v>29492</v>
      </c>
      <c r="F157" s="20"/>
      <c r="G157" s="20"/>
      <c r="H157" s="20"/>
      <c r="I157" s="349">
        <f>E157+F157+G157+H157</f>
        <v>29492</v>
      </c>
      <c r="K157" s="8"/>
      <c r="L157" s="8"/>
      <c r="M157" s="8"/>
    </row>
    <row r="158" spans="2:13" s="37" customFormat="1" ht="12.75" customHeight="1">
      <c r="B158" s="501"/>
      <c r="C158" s="128">
        <v>620</v>
      </c>
      <c r="D158" s="21" t="s">
        <v>3</v>
      </c>
      <c r="E158" s="22">
        <v>10307</v>
      </c>
      <c r="F158" s="22"/>
      <c r="G158" s="22"/>
      <c r="H158" s="22"/>
      <c r="I158" s="350">
        <f>E158+F158+G158+H158</f>
        <v>10307</v>
      </c>
      <c r="K158" s="9"/>
      <c r="L158" s="9"/>
      <c r="M158" s="9"/>
    </row>
    <row r="159" spans="2:9" s="37" customFormat="1" ht="12.75" customHeight="1" thickBot="1">
      <c r="B159" s="502"/>
      <c r="C159" s="129">
        <v>630</v>
      </c>
      <c r="D159" s="23" t="s">
        <v>65</v>
      </c>
      <c r="E159" s="24">
        <v>9190</v>
      </c>
      <c r="F159" s="24"/>
      <c r="G159" s="24"/>
      <c r="H159" s="24"/>
      <c r="I159" s="317">
        <f>E159+F159+G159+H159</f>
        <v>9190</v>
      </c>
    </row>
    <row r="160" spans="2:9" s="35" customFormat="1" ht="30.75" customHeight="1" thickBot="1">
      <c r="B160" s="209" t="s">
        <v>52</v>
      </c>
      <c r="C160" s="509" t="s">
        <v>75</v>
      </c>
      <c r="D160" s="510"/>
      <c r="E160" s="210">
        <v>128700</v>
      </c>
      <c r="F160" s="210">
        <f>F161+F165</f>
        <v>0</v>
      </c>
      <c r="G160" s="210">
        <f>G161+G165</f>
        <v>0</v>
      </c>
      <c r="H160" s="210">
        <f>H161+H165</f>
        <v>0</v>
      </c>
      <c r="I160" s="412">
        <f>I161+I165</f>
        <v>128700</v>
      </c>
    </row>
    <row r="161" spans="2:9" s="35" customFormat="1" ht="12.75" customHeight="1" thickBot="1">
      <c r="B161" s="507"/>
      <c r="C161" s="505" t="s">
        <v>53</v>
      </c>
      <c r="D161" s="506"/>
      <c r="E161" s="248">
        <v>66460</v>
      </c>
      <c r="F161" s="248">
        <f>SUM(F162:F164)</f>
        <v>0</v>
      </c>
      <c r="G161" s="248">
        <f>SUM(G162:G164)</f>
        <v>0</v>
      </c>
      <c r="H161" s="248">
        <f>SUM(H162:H164)</f>
        <v>0</v>
      </c>
      <c r="I161" s="366">
        <f>SUM(I162:I164)</f>
        <v>66460</v>
      </c>
    </row>
    <row r="162" spans="2:13" s="35" customFormat="1" ht="12.75" customHeight="1">
      <c r="B162" s="508"/>
      <c r="C162" s="148">
        <v>610</v>
      </c>
      <c r="D162" s="40" t="s">
        <v>2</v>
      </c>
      <c r="E162" s="249">
        <v>47773</v>
      </c>
      <c r="F162" s="249"/>
      <c r="G162" s="249"/>
      <c r="H162" s="249"/>
      <c r="I162" s="413">
        <f>E162+F162+G162+H162</f>
        <v>47773</v>
      </c>
      <c r="K162" s="8"/>
      <c r="L162" s="8"/>
      <c r="M162" s="8"/>
    </row>
    <row r="163" spans="2:13" s="35" customFormat="1" ht="12.75" customHeight="1">
      <c r="B163" s="508"/>
      <c r="C163" s="128">
        <v>620</v>
      </c>
      <c r="D163" s="21" t="s">
        <v>3</v>
      </c>
      <c r="E163" s="250">
        <v>16697</v>
      </c>
      <c r="F163" s="250"/>
      <c r="G163" s="250"/>
      <c r="H163" s="250"/>
      <c r="I163" s="414">
        <f>E163+F163+G163+H163</f>
        <v>16697</v>
      </c>
      <c r="K163" s="9"/>
      <c r="L163" s="9"/>
      <c r="M163" s="9"/>
    </row>
    <row r="164" spans="2:9" ht="13.5" thickBot="1">
      <c r="B164" s="508"/>
      <c r="C164" s="129">
        <v>630</v>
      </c>
      <c r="D164" s="23" t="s">
        <v>65</v>
      </c>
      <c r="E164" s="24">
        <v>1990</v>
      </c>
      <c r="F164" s="24"/>
      <c r="G164" s="24"/>
      <c r="H164" s="24"/>
      <c r="I164" s="317">
        <f>E164+F164+G164+H164</f>
        <v>1990</v>
      </c>
    </row>
    <row r="165" spans="2:9" ht="13.5" thickBot="1">
      <c r="B165" s="508"/>
      <c r="C165" s="491" t="s">
        <v>189</v>
      </c>
      <c r="D165" s="492"/>
      <c r="E165" s="36">
        <v>62240</v>
      </c>
      <c r="F165" s="36">
        <f>SUM(F166:F171)</f>
        <v>0</v>
      </c>
      <c r="G165" s="36">
        <f>SUM(G166:G171)</f>
        <v>0</v>
      </c>
      <c r="H165" s="36">
        <f>SUM(H166:H171)</f>
        <v>0</v>
      </c>
      <c r="I165" s="362">
        <f>SUM(I166:I171)</f>
        <v>62240</v>
      </c>
    </row>
    <row r="166" spans="2:9" ht="12.75">
      <c r="B166" s="508"/>
      <c r="C166" s="149"/>
      <c r="D166" s="111" t="s">
        <v>54</v>
      </c>
      <c r="E166" s="39">
        <v>6310</v>
      </c>
      <c r="F166" s="39"/>
      <c r="G166" s="39"/>
      <c r="H166" s="39"/>
      <c r="I166" s="341">
        <f aca="true" t="shared" si="6" ref="I166:I171">E166+F166+G166+H166</f>
        <v>6310</v>
      </c>
    </row>
    <row r="167" spans="2:9" ht="12.75">
      <c r="B167" s="508"/>
      <c r="C167" s="147"/>
      <c r="D167" s="31" t="s">
        <v>240</v>
      </c>
      <c r="E167" s="22">
        <v>2490</v>
      </c>
      <c r="F167" s="22"/>
      <c r="G167" s="22"/>
      <c r="H167" s="22"/>
      <c r="I167" s="350">
        <f t="shared" si="6"/>
        <v>2490</v>
      </c>
    </row>
    <row r="168" spans="2:9" ht="12.75">
      <c r="B168" s="508"/>
      <c r="C168" s="147">
        <v>630</v>
      </c>
      <c r="D168" s="31" t="s">
        <v>55</v>
      </c>
      <c r="E168" s="22">
        <v>36510</v>
      </c>
      <c r="F168" s="22"/>
      <c r="G168" s="22"/>
      <c r="H168" s="22"/>
      <c r="I168" s="350">
        <f t="shared" si="6"/>
        <v>36510</v>
      </c>
    </row>
    <row r="169" spans="2:14" ht="12.75">
      <c r="B169" s="508"/>
      <c r="C169" s="147">
        <v>630</v>
      </c>
      <c r="D169" s="31" t="s">
        <v>56</v>
      </c>
      <c r="E169" s="22">
        <v>0</v>
      </c>
      <c r="F169" s="22"/>
      <c r="G169" s="22"/>
      <c r="H169" s="22"/>
      <c r="I169" s="350">
        <f t="shared" si="6"/>
        <v>0</v>
      </c>
      <c r="K169" s="9"/>
      <c r="N169" s="9"/>
    </row>
    <row r="170" spans="2:11" ht="12.75">
      <c r="B170" s="508"/>
      <c r="C170" s="147">
        <v>630</v>
      </c>
      <c r="D170" s="31" t="s">
        <v>57</v>
      </c>
      <c r="E170" s="22">
        <v>16600</v>
      </c>
      <c r="F170" s="22"/>
      <c r="G170" s="22"/>
      <c r="H170" s="22"/>
      <c r="I170" s="350">
        <f t="shared" si="6"/>
        <v>16600</v>
      </c>
      <c r="K170" s="9"/>
    </row>
    <row r="171" spans="2:9" ht="13.5" thickBot="1">
      <c r="B171" s="508"/>
      <c r="C171" s="147">
        <v>630</v>
      </c>
      <c r="D171" s="31" t="s">
        <v>58</v>
      </c>
      <c r="E171" s="22">
        <v>330</v>
      </c>
      <c r="F171" s="22"/>
      <c r="G171" s="22"/>
      <c r="H171" s="22"/>
      <c r="I171" s="350">
        <f t="shared" si="6"/>
        <v>330</v>
      </c>
    </row>
    <row r="172" spans="2:9" s="38" customFormat="1" ht="17.25" thickBot="1" thickTop="1">
      <c r="B172" s="108"/>
      <c r="C172" s="165"/>
      <c r="D172" s="109" t="s">
        <v>61</v>
      </c>
      <c r="E172" s="110">
        <f>E4+E11+E14+E22+E24+E26+E31+E33+E37+E43+E51+E63+E70+E74+E78+E82+E97+E99+E104+E107+E117+E120+E125+E140+E144+E151+E156+E160+E101+E18+E39</f>
        <v>9205841</v>
      </c>
      <c r="F172" s="110">
        <f>F4+F11+F14+F22+F24+F26+F31+F33+F37+F43+F51+F63+F70+F74+F78+F82+F97+F99+F104+F107+F117+F120+F125+F140+F144+F151+F156+F160+F101+F18+F39</f>
        <v>-48000</v>
      </c>
      <c r="G172" s="110">
        <f>G4+G11+G14+G22+G24+G26+G31+G33+G37+G43+G51+G63+G70+G74+G78+G82+G97+G99+G104+G107+G117+G120+G125+G140+G144+G151+G156+G160+G101+G18+G39</f>
        <v>69175</v>
      </c>
      <c r="H172" s="110">
        <f>H4+H11+H14+H22+H24+H26+H31+H33+H37+H43+H51+H63+H70+H74+H78+H82+H97+H99+H104+H107+H117+H120+H125+H140+H144+H151+H156+H160+H101+H18+H39</f>
        <v>0</v>
      </c>
      <c r="I172" s="301">
        <f>I4+I11+I14+I22+I24+I26+I31+I33+I37+I43+I51+I63+I70+I74+I78+I82+I97+I99+I104+I107+I117+I120+I125+I140+I144+I151+I156+I160+I101+I18+I39</f>
        <v>9227016</v>
      </c>
    </row>
    <row r="173" ht="13.5" thickTop="1"/>
    <row r="174" spans="5:11" ht="12.75">
      <c r="E174" s="9"/>
      <c r="F174" s="9"/>
      <c r="G174" s="9"/>
      <c r="H174" s="9"/>
      <c r="I174" s="7"/>
      <c r="K174" s="9"/>
    </row>
    <row r="176" spans="5:9" ht="12.75">
      <c r="E176" s="9"/>
      <c r="I176" s="389"/>
    </row>
    <row r="178" spans="9:11" ht="12.75">
      <c r="I178" s="389"/>
      <c r="K178" s="9"/>
    </row>
    <row r="179" spans="5:7" ht="12.75">
      <c r="E179" s="9"/>
      <c r="G179" s="9"/>
    </row>
    <row r="181" spans="2:9" ht="12.75">
      <c r="B181" s="18"/>
      <c r="C181" s="151"/>
      <c r="D181" s="18"/>
      <c r="E181" s="370"/>
      <c r="F181" s="18"/>
      <c r="G181" s="18"/>
      <c r="H181" s="18"/>
      <c r="I181" s="18"/>
    </row>
    <row r="182" ht="12.75">
      <c r="E182" s="9"/>
    </row>
  </sheetData>
  <sheetProtection/>
  <mergeCells count="83">
    <mergeCell ref="C11:D11"/>
    <mergeCell ref="C18:D18"/>
    <mergeCell ref="C14:D14"/>
    <mergeCell ref="C52:D52"/>
    <mergeCell ref="C37:D37"/>
    <mergeCell ref="C22:D22"/>
    <mergeCell ref="C24:D24"/>
    <mergeCell ref="C26:D26"/>
    <mergeCell ref="B12:B13"/>
    <mergeCell ref="D68:D69"/>
    <mergeCell ref="B40:B42"/>
    <mergeCell ref="B52:B62"/>
    <mergeCell ref="C63:D63"/>
    <mergeCell ref="B64:B66"/>
    <mergeCell ref="C51:D51"/>
    <mergeCell ref="C43:D43"/>
    <mergeCell ref="C39:D39"/>
    <mergeCell ref="B15:B17"/>
    <mergeCell ref="C161:D161"/>
    <mergeCell ref="B161:B171"/>
    <mergeCell ref="C165:D165"/>
    <mergeCell ref="C160:D160"/>
    <mergeCell ref="B157:B159"/>
    <mergeCell ref="C144:D144"/>
    <mergeCell ref="C145:D145"/>
    <mergeCell ref="C156:D156"/>
    <mergeCell ref="C4:D4"/>
    <mergeCell ref="B71:B73"/>
    <mergeCell ref="C117:D117"/>
    <mergeCell ref="B152:B155"/>
    <mergeCell ref="C151:D151"/>
    <mergeCell ref="B145:B150"/>
    <mergeCell ref="D138:D139"/>
    <mergeCell ref="B126:B137"/>
    <mergeCell ref="C149:D149"/>
    <mergeCell ref="B5:B10"/>
    <mergeCell ref="B1:I1"/>
    <mergeCell ref="I2:I3"/>
    <mergeCell ref="B2:B3"/>
    <mergeCell ref="C2:C3"/>
    <mergeCell ref="F2:H2"/>
    <mergeCell ref="E2:E3"/>
    <mergeCell ref="D2:D3"/>
    <mergeCell ref="B141:B143"/>
    <mergeCell ref="C140:D140"/>
    <mergeCell ref="B75:B77"/>
    <mergeCell ref="C99:D99"/>
    <mergeCell ref="B83:B96"/>
    <mergeCell ref="C97:D97"/>
    <mergeCell ref="B105:B106"/>
    <mergeCell ref="B108:B116"/>
    <mergeCell ref="B138:B139"/>
    <mergeCell ref="C130:D130"/>
    <mergeCell ref="B102:B103"/>
    <mergeCell ref="B118:B119"/>
    <mergeCell ref="C120:D120"/>
    <mergeCell ref="B121:B124"/>
    <mergeCell ref="C121:C124"/>
    <mergeCell ref="B44:B50"/>
    <mergeCell ref="B27:B30"/>
    <mergeCell ref="B34:B36"/>
    <mergeCell ref="C33:D33"/>
    <mergeCell ref="C31:D31"/>
    <mergeCell ref="I68:I69"/>
    <mergeCell ref="E68:E69"/>
    <mergeCell ref="F68:H68"/>
    <mergeCell ref="F138:H138"/>
    <mergeCell ref="I138:I139"/>
    <mergeCell ref="E138:E139"/>
    <mergeCell ref="C125:D125"/>
    <mergeCell ref="C126:D126"/>
    <mergeCell ref="C131:C137"/>
    <mergeCell ref="C138:C139"/>
    <mergeCell ref="B68:B69"/>
    <mergeCell ref="C107:D107"/>
    <mergeCell ref="C70:D70"/>
    <mergeCell ref="C74:D74"/>
    <mergeCell ref="C104:D104"/>
    <mergeCell ref="C68:C69"/>
    <mergeCell ref="C82:D82"/>
    <mergeCell ref="C78:D78"/>
    <mergeCell ref="C101:D101"/>
    <mergeCell ref="B79:B81"/>
  </mergeCells>
  <conditionalFormatting sqref="J187:J65536 J1">
    <cfRule type="cellIs" priority="1" dxfId="0" operator="greaterThan" stopIfTrue="1">
      <formula>1</formula>
    </cfRule>
  </conditionalFormatting>
  <printOptions/>
  <pageMargins left="0.25" right="0.25" top="0.27" bottom="0.16" header="0.27" footer="0.16"/>
  <pageSetup horizontalDpi="300" verticalDpi="300" orientation="portrait" paperSize="9" scale="84" r:id="rId1"/>
  <rowBreaks count="2" manualBreakCount="2">
    <brk id="67" max="255" man="1"/>
    <brk id="137" max="255" man="1"/>
  </rowBreaks>
  <ignoredErrors>
    <ignoredError sqref="C64:C66 C72" numberStoredAsText="1"/>
    <ignoredError sqref="B39 B43 B11 B99" twoDigitTextYear="1"/>
    <ignoredError sqref="I149:I160 I11 I14 I97:I106 I33:I43 I63:I82 I123:I137 I18:I24 I26:I31 I117:I121" formula="1"/>
    <ignoredError sqref="E70 E43 E4 E82 E1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L42"/>
  <sheetViews>
    <sheetView showGridLines="0" zoomScalePageLayoutView="0" workbookViewId="0" topLeftCell="B16">
      <selection activeCell="I15" sqref="I15"/>
    </sheetView>
  </sheetViews>
  <sheetFormatPr defaultColWidth="9.140625" defaultRowHeight="12.75"/>
  <cols>
    <col min="1" max="1" width="0.13671875" style="0" customWidth="1"/>
    <col min="3" max="3" width="7.7109375" style="124" customWidth="1"/>
    <col min="4" max="4" width="36.8515625" style="0" customWidth="1"/>
    <col min="5" max="5" width="11.421875" style="0" customWidth="1"/>
    <col min="6" max="7" width="12.140625" style="0" customWidth="1"/>
    <col min="8" max="8" width="12.7109375" style="0" customWidth="1"/>
  </cols>
  <sheetData>
    <row r="1" ht="12.75">
      <c r="B1" s="42" t="s">
        <v>141</v>
      </c>
    </row>
    <row r="2" ht="13.5" thickBot="1">
      <c r="B2" s="42" t="s">
        <v>142</v>
      </c>
    </row>
    <row r="3" spans="2:8" ht="13.5" customHeight="1" thickBot="1" thickTop="1">
      <c r="B3" s="435" t="s">
        <v>116</v>
      </c>
      <c r="C3" s="458" t="s">
        <v>63</v>
      </c>
      <c r="D3" s="420" t="s">
        <v>131</v>
      </c>
      <c r="E3" s="420" t="s">
        <v>268</v>
      </c>
      <c r="F3" s="453" t="s">
        <v>371</v>
      </c>
      <c r="G3" s="454"/>
      <c r="H3" s="415" t="s">
        <v>314</v>
      </c>
    </row>
    <row r="4" spans="2:8" ht="25.5" customHeight="1" thickBot="1">
      <c r="B4" s="436"/>
      <c r="C4" s="459"/>
      <c r="D4" s="418"/>
      <c r="E4" s="418"/>
      <c r="F4" s="340" t="s">
        <v>318</v>
      </c>
      <c r="G4" s="340" t="s">
        <v>323</v>
      </c>
      <c r="H4" s="416"/>
    </row>
    <row r="5" spans="2:8" s="68" customFormat="1" ht="17.25" thickBot="1" thickTop="1">
      <c r="B5" s="158">
        <v>200</v>
      </c>
      <c r="C5" s="460" t="s">
        <v>123</v>
      </c>
      <c r="D5" s="461"/>
      <c r="E5" s="319">
        <f>E6</f>
        <v>364250</v>
      </c>
      <c r="F5" s="319">
        <f>F6</f>
        <v>0</v>
      </c>
      <c r="G5" s="319">
        <f>G6</f>
        <v>0</v>
      </c>
      <c r="H5" s="320">
        <f>H6</f>
        <v>364250</v>
      </c>
    </row>
    <row r="6" spans="2:8" s="49" customFormat="1" ht="15.75" thickBot="1">
      <c r="B6" s="159">
        <v>230</v>
      </c>
      <c r="C6" s="430" t="s">
        <v>132</v>
      </c>
      <c r="D6" s="431"/>
      <c r="E6" s="41">
        <f>E7+E10</f>
        <v>364250</v>
      </c>
      <c r="F6" s="41">
        <f>F7+F10</f>
        <v>0</v>
      </c>
      <c r="G6" s="41">
        <f>G7+G10</f>
        <v>0</v>
      </c>
      <c r="H6" s="294">
        <f>H7+H10</f>
        <v>364250</v>
      </c>
    </row>
    <row r="7" spans="2:8" s="57" customFormat="1" ht="13.5" thickBot="1">
      <c r="B7" s="425"/>
      <c r="C7" s="123">
        <v>231</v>
      </c>
      <c r="D7" s="47" t="s">
        <v>138</v>
      </c>
      <c r="E7" s="3">
        <f>SUM(E8:E9)</f>
        <v>0</v>
      </c>
      <c r="F7" s="3">
        <f>SUM(F8:F9)</f>
        <v>0</v>
      </c>
      <c r="G7" s="3">
        <f>SUM(G8:G9)</f>
        <v>0</v>
      </c>
      <c r="H7" s="288">
        <f>SUM(H8:H9)</f>
        <v>0</v>
      </c>
    </row>
    <row r="8" spans="2:8" ht="12.75">
      <c r="B8" s="426"/>
      <c r="C8" s="442"/>
      <c r="D8" s="89" t="s">
        <v>133</v>
      </c>
      <c r="E8" s="74">
        <v>0</v>
      </c>
      <c r="F8" s="74"/>
      <c r="G8" s="74"/>
      <c r="H8" s="314">
        <f>E8+F8+G8</f>
        <v>0</v>
      </c>
    </row>
    <row r="9" spans="2:8" ht="13.5" thickBot="1">
      <c r="B9" s="426"/>
      <c r="C9" s="417"/>
      <c r="D9" s="81" t="s">
        <v>134</v>
      </c>
      <c r="E9" s="63"/>
      <c r="F9" s="63"/>
      <c r="G9" s="63"/>
      <c r="H9" s="315">
        <f>E9+F9+G9</f>
        <v>0</v>
      </c>
    </row>
    <row r="10" spans="2:8" ht="13.5" thickBot="1">
      <c r="B10" s="426"/>
      <c r="C10" s="152">
        <v>233</v>
      </c>
      <c r="D10" s="2" t="s">
        <v>139</v>
      </c>
      <c r="E10" s="3">
        <f>SUM(E11:E13)</f>
        <v>364250</v>
      </c>
      <c r="F10" s="3">
        <f>SUM(F11:F13)</f>
        <v>0</v>
      </c>
      <c r="G10" s="3">
        <f>SUM(G11:G13)</f>
        <v>0</v>
      </c>
      <c r="H10" s="288">
        <f>SUM(H11:H13)</f>
        <v>364250</v>
      </c>
    </row>
    <row r="11" spans="2:8" ht="12.75">
      <c r="B11" s="426"/>
      <c r="C11" s="442"/>
      <c r="D11" s="77" t="s">
        <v>135</v>
      </c>
      <c r="E11" s="59">
        <v>364250</v>
      </c>
      <c r="F11" s="59"/>
      <c r="G11" s="59"/>
      <c r="H11" s="296">
        <f>E11+F11+G11</f>
        <v>364250</v>
      </c>
    </row>
    <row r="12" spans="2:8" ht="12.75">
      <c r="B12" s="426"/>
      <c r="C12" s="443"/>
      <c r="D12" s="4" t="s">
        <v>276</v>
      </c>
      <c r="E12" s="259"/>
      <c r="F12" s="259"/>
      <c r="G12" s="259"/>
      <c r="H12" s="325">
        <f>E12+F12+G12</f>
        <v>0</v>
      </c>
    </row>
    <row r="13" spans="2:8" ht="13.5" thickBot="1">
      <c r="B13" s="426"/>
      <c r="C13" s="417"/>
      <c r="D13" s="81" t="s">
        <v>208</v>
      </c>
      <c r="E13" s="63"/>
      <c r="F13" s="63"/>
      <c r="G13" s="63"/>
      <c r="H13" s="315">
        <f>E13+F13+G13</f>
        <v>0</v>
      </c>
    </row>
    <row r="14" spans="2:8" s="83" customFormat="1" ht="16.5" thickBot="1">
      <c r="B14" s="161">
        <v>300</v>
      </c>
      <c r="C14" s="409" t="s">
        <v>126</v>
      </c>
      <c r="D14" s="410"/>
      <c r="E14" s="90">
        <f>E15+E34</f>
        <v>5555356</v>
      </c>
      <c r="F14" s="90">
        <f>F15+F34</f>
        <v>0</v>
      </c>
      <c r="G14" s="90">
        <f>G15+G34</f>
        <v>0</v>
      </c>
      <c r="H14" s="321">
        <f>H15+H34</f>
        <v>5555356</v>
      </c>
    </row>
    <row r="15" spans="2:8" s="49" customFormat="1" ht="15.75" thickBot="1">
      <c r="B15" s="159">
        <v>320</v>
      </c>
      <c r="C15" s="430" t="s">
        <v>136</v>
      </c>
      <c r="D15" s="431"/>
      <c r="E15" s="91">
        <f>E16</f>
        <v>5555356</v>
      </c>
      <c r="F15" s="91">
        <f>F16</f>
        <v>0</v>
      </c>
      <c r="G15" s="91">
        <f>G16</f>
        <v>0</v>
      </c>
      <c r="H15" s="322">
        <f>H16</f>
        <v>5555356</v>
      </c>
    </row>
    <row r="16" spans="2:8" s="57" customFormat="1" ht="13.5" thickBot="1">
      <c r="B16" s="515"/>
      <c r="C16" s="123">
        <v>321</v>
      </c>
      <c r="D16" s="47" t="s">
        <v>128</v>
      </c>
      <c r="E16" s="76">
        <f>SUM(E17:E33)</f>
        <v>5555356</v>
      </c>
      <c r="F16" s="76">
        <f>SUM(F17:F33)</f>
        <v>0</v>
      </c>
      <c r="G16" s="76">
        <f>SUM(G17:G33)</f>
        <v>0</v>
      </c>
      <c r="H16" s="299">
        <f>SUM(H17:H33)</f>
        <v>5555356</v>
      </c>
    </row>
    <row r="17" spans="2:8" ht="12.75">
      <c r="B17" s="516"/>
      <c r="C17" s="442"/>
      <c r="D17" s="85" t="s">
        <v>282</v>
      </c>
      <c r="E17" s="64">
        <v>341897</v>
      </c>
      <c r="F17" s="64"/>
      <c r="G17" s="64"/>
      <c r="H17" s="290">
        <f aca="true" t="shared" si="0" ref="H17:H33">E17+F17+G17</f>
        <v>341897</v>
      </c>
    </row>
    <row r="18" spans="2:12" ht="12.75">
      <c r="B18" s="516"/>
      <c r="C18" s="443"/>
      <c r="D18" s="60" t="s">
        <v>301</v>
      </c>
      <c r="E18" s="61">
        <v>241870</v>
      </c>
      <c r="F18" s="61"/>
      <c r="G18" s="61"/>
      <c r="H18" s="297">
        <f t="shared" si="0"/>
        <v>241870</v>
      </c>
      <c r="L18" s="44"/>
    </row>
    <row r="19" spans="2:8" ht="12.75">
      <c r="B19" s="516"/>
      <c r="C19" s="443"/>
      <c r="D19" s="60" t="s">
        <v>302</v>
      </c>
      <c r="E19" s="61">
        <v>117062</v>
      </c>
      <c r="F19" s="61"/>
      <c r="G19" s="61"/>
      <c r="H19" s="297">
        <f t="shared" si="0"/>
        <v>117062</v>
      </c>
    </row>
    <row r="20" spans="2:11" ht="12.75">
      <c r="B20" s="516"/>
      <c r="C20" s="443"/>
      <c r="D20" s="60" t="s">
        <v>304</v>
      </c>
      <c r="E20" s="61">
        <v>627000</v>
      </c>
      <c r="F20" s="61"/>
      <c r="G20" s="61"/>
      <c r="H20" s="297">
        <f t="shared" si="0"/>
        <v>627000</v>
      </c>
      <c r="K20" s="44"/>
    </row>
    <row r="21" spans="2:10" ht="12.75">
      <c r="B21" s="516"/>
      <c r="C21" s="443"/>
      <c r="D21" s="60" t="s">
        <v>303</v>
      </c>
      <c r="E21" s="61">
        <v>703000</v>
      </c>
      <c r="F21" s="61"/>
      <c r="G21" s="61"/>
      <c r="H21" s="297">
        <f t="shared" si="0"/>
        <v>703000</v>
      </c>
      <c r="J21" s="44"/>
    </row>
    <row r="22" spans="2:10" ht="12.75">
      <c r="B22" s="516"/>
      <c r="C22" s="443"/>
      <c r="D22" s="60" t="s">
        <v>305</v>
      </c>
      <c r="E22" s="61">
        <v>2408583</v>
      </c>
      <c r="F22" s="61"/>
      <c r="G22" s="61"/>
      <c r="H22" s="297">
        <f t="shared" si="0"/>
        <v>2408583</v>
      </c>
      <c r="J22" s="44"/>
    </row>
    <row r="23" spans="2:10" ht="12.75">
      <c r="B23" s="516"/>
      <c r="C23" s="443"/>
      <c r="D23" s="85" t="s">
        <v>308</v>
      </c>
      <c r="E23" s="61">
        <v>97755</v>
      </c>
      <c r="F23" s="61"/>
      <c r="G23" s="61"/>
      <c r="H23" s="297">
        <f t="shared" si="0"/>
        <v>97755</v>
      </c>
      <c r="J23" s="44"/>
    </row>
    <row r="24" spans="2:10" ht="12.75">
      <c r="B24" s="516"/>
      <c r="C24" s="443"/>
      <c r="D24" s="85" t="s">
        <v>311</v>
      </c>
      <c r="E24" s="61">
        <v>783389</v>
      </c>
      <c r="F24" s="61"/>
      <c r="G24" s="61"/>
      <c r="H24" s="297">
        <f t="shared" si="0"/>
        <v>783389</v>
      </c>
      <c r="J24" s="44"/>
    </row>
    <row r="25" spans="2:8" ht="12.75">
      <c r="B25" s="516"/>
      <c r="C25" s="443"/>
      <c r="D25" s="78" t="s">
        <v>326</v>
      </c>
      <c r="E25" s="61">
        <v>5500</v>
      </c>
      <c r="F25" s="61"/>
      <c r="G25" s="61"/>
      <c r="H25" s="297">
        <f t="shared" si="0"/>
        <v>5500</v>
      </c>
    </row>
    <row r="26" spans="2:8" ht="12.75">
      <c r="B26" s="516"/>
      <c r="C26" s="443"/>
      <c r="D26" s="85" t="s">
        <v>354</v>
      </c>
      <c r="E26" s="61">
        <v>200000</v>
      </c>
      <c r="F26" s="61"/>
      <c r="G26" s="61"/>
      <c r="H26" s="297">
        <f t="shared" si="0"/>
        <v>200000</v>
      </c>
    </row>
    <row r="27" spans="2:8" ht="12.75">
      <c r="B27" s="516"/>
      <c r="C27" s="443"/>
      <c r="D27" s="54" t="s">
        <v>355</v>
      </c>
      <c r="E27" s="61">
        <v>9300</v>
      </c>
      <c r="F27" s="61"/>
      <c r="G27" s="61"/>
      <c r="H27" s="297">
        <f t="shared" si="0"/>
        <v>9300</v>
      </c>
    </row>
    <row r="28" spans="2:8" ht="12.75">
      <c r="B28" s="516"/>
      <c r="C28" s="443"/>
      <c r="D28" s="54" t="s">
        <v>358</v>
      </c>
      <c r="E28" s="61">
        <v>20000</v>
      </c>
      <c r="F28" s="61"/>
      <c r="G28" s="61"/>
      <c r="H28" s="297">
        <f t="shared" si="0"/>
        <v>20000</v>
      </c>
    </row>
    <row r="29" spans="2:8" ht="12.75">
      <c r="B29" s="516"/>
      <c r="C29" s="443"/>
      <c r="D29" s="78"/>
      <c r="E29" s="61"/>
      <c r="F29" s="61"/>
      <c r="G29" s="61"/>
      <c r="H29" s="297">
        <f t="shared" si="0"/>
        <v>0</v>
      </c>
    </row>
    <row r="30" spans="2:8" ht="12.75">
      <c r="B30" s="516"/>
      <c r="C30" s="443"/>
      <c r="D30" s="78"/>
      <c r="E30" s="61"/>
      <c r="F30" s="61"/>
      <c r="G30" s="61"/>
      <c r="H30" s="297">
        <f t="shared" si="0"/>
        <v>0</v>
      </c>
    </row>
    <row r="31" spans="2:8" ht="12.75">
      <c r="B31" s="516"/>
      <c r="C31" s="443"/>
      <c r="D31" s="78"/>
      <c r="E31" s="98"/>
      <c r="F31" s="98"/>
      <c r="G31" s="98"/>
      <c r="H31" s="323">
        <f t="shared" si="0"/>
        <v>0</v>
      </c>
    </row>
    <row r="32" spans="2:8" ht="12.75">
      <c r="B32" s="516"/>
      <c r="C32" s="443"/>
      <c r="D32" s="78"/>
      <c r="E32" s="61"/>
      <c r="F32" s="61"/>
      <c r="G32" s="61"/>
      <c r="H32" s="297">
        <f t="shared" si="0"/>
        <v>0</v>
      </c>
    </row>
    <row r="33" spans="2:8" ht="13.5" thickBot="1">
      <c r="B33" s="517"/>
      <c r="C33" s="417"/>
      <c r="D33" s="62"/>
      <c r="E33" s="232"/>
      <c r="F33" s="232"/>
      <c r="G33" s="232"/>
      <c r="H33" s="298">
        <f t="shared" si="0"/>
        <v>0</v>
      </c>
    </row>
    <row r="34" spans="2:8" s="49" customFormat="1" ht="15.75" thickBot="1">
      <c r="B34" s="162">
        <v>330</v>
      </c>
      <c r="C34" s="430" t="s">
        <v>114</v>
      </c>
      <c r="D34" s="431"/>
      <c r="E34" s="84">
        <f>E35</f>
        <v>0</v>
      </c>
      <c r="F34" s="84">
        <f>F35</f>
        <v>0</v>
      </c>
      <c r="G34" s="84">
        <f>G35</f>
        <v>0</v>
      </c>
      <c r="H34" s="324">
        <f>H35</f>
        <v>0</v>
      </c>
    </row>
    <row r="35" spans="2:8" ht="13.5" thickBot="1">
      <c r="B35" s="513"/>
      <c r="C35" s="152">
        <v>332</v>
      </c>
      <c r="D35" s="2" t="s">
        <v>140</v>
      </c>
      <c r="E35" s="3"/>
      <c r="F35" s="3"/>
      <c r="G35" s="3"/>
      <c r="H35" s="288"/>
    </row>
    <row r="36" spans="2:8" ht="12.75">
      <c r="B36" s="514"/>
      <c r="C36" s="442"/>
      <c r="D36" s="79"/>
      <c r="E36" s="88"/>
      <c r="F36" s="88"/>
      <c r="G36" s="88"/>
      <c r="H36" s="289">
        <f>E36+F36+G36</f>
        <v>0</v>
      </c>
    </row>
    <row r="37" spans="2:8" ht="13.5" thickBot="1">
      <c r="B37" s="514"/>
      <c r="C37" s="443"/>
      <c r="D37" s="4"/>
      <c r="E37" s="1"/>
      <c r="F37" s="1"/>
      <c r="G37" s="1"/>
      <c r="H37" s="325">
        <f>E37+F37+G37</f>
        <v>0</v>
      </c>
    </row>
    <row r="38" spans="2:8" s="68" customFormat="1" ht="17.25" thickBot="1" thickTop="1">
      <c r="B38" s="163"/>
      <c r="C38" s="164"/>
      <c r="D38" s="109" t="s">
        <v>137</v>
      </c>
      <c r="E38" s="110">
        <f>E14+E5</f>
        <v>5919606</v>
      </c>
      <c r="F38" s="110">
        <f>F14+F5</f>
        <v>0</v>
      </c>
      <c r="G38" s="110">
        <f>G14+G5</f>
        <v>0</v>
      </c>
      <c r="H38" s="301">
        <f>H14+H5</f>
        <v>5919606</v>
      </c>
    </row>
    <row r="39" ht="13.5" thickTop="1"/>
    <row r="42" ht="12.75">
      <c r="G42" s="44"/>
    </row>
  </sheetData>
  <sheetProtection/>
  <mergeCells count="18">
    <mergeCell ref="C14:D14"/>
    <mergeCell ref="H3:H4"/>
    <mergeCell ref="C5:D5"/>
    <mergeCell ref="C6:D6"/>
    <mergeCell ref="C3:C4"/>
    <mergeCell ref="D3:D4"/>
    <mergeCell ref="E3:E4"/>
    <mergeCell ref="F3:G3"/>
    <mergeCell ref="B7:B13"/>
    <mergeCell ref="B3:B4"/>
    <mergeCell ref="B35:B37"/>
    <mergeCell ref="C17:C33"/>
    <mergeCell ref="C36:C37"/>
    <mergeCell ref="B16:B33"/>
    <mergeCell ref="C34:D34"/>
    <mergeCell ref="C8:C9"/>
    <mergeCell ref="C15:D15"/>
    <mergeCell ref="C11:C13"/>
  </mergeCells>
  <printOptions/>
  <pageMargins left="0.25" right="0.21" top="1" bottom="1" header="0.4921259845" footer="0.4921259845"/>
  <pageSetup horizontalDpi="300" verticalDpi="300" orientation="portrait" paperSize="9" scale="90" r:id="rId1"/>
  <ignoredErrors>
    <ignoredError sqref="H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P121"/>
  <sheetViews>
    <sheetView showGridLines="0" zoomScalePageLayoutView="0" workbookViewId="0" topLeftCell="A54">
      <selection activeCell="D18" sqref="D18"/>
    </sheetView>
  </sheetViews>
  <sheetFormatPr defaultColWidth="9.140625" defaultRowHeight="12.75"/>
  <cols>
    <col min="1" max="1" width="2.00390625" style="228" customWidth="1"/>
    <col min="2" max="2" width="10.421875" style="228" customWidth="1"/>
    <col min="3" max="3" width="8.140625" style="228" customWidth="1"/>
    <col min="4" max="4" width="37.00390625" style="228" customWidth="1"/>
    <col min="5" max="5" width="12.00390625" style="270" customWidth="1"/>
    <col min="6" max="6" width="12.28125" style="270" customWidth="1"/>
    <col min="7" max="8" width="11.8515625" style="270" customWidth="1"/>
    <col min="9" max="9" width="11.57421875" style="69" customWidth="1"/>
    <col min="10" max="16384" width="9.140625" style="228" customWidth="1"/>
  </cols>
  <sheetData>
    <row r="1" spans="2:9" ht="13.5" thickBot="1">
      <c r="B1" s="528" t="s">
        <v>143</v>
      </c>
      <c r="C1" s="528"/>
      <c r="D1" s="528"/>
      <c r="E1" s="528"/>
      <c r="F1" s="528"/>
      <c r="G1" s="528"/>
      <c r="H1" s="528"/>
      <c r="I1" s="528"/>
    </row>
    <row r="2" spans="2:9" ht="13.5" customHeight="1" thickBot="1" thickTop="1">
      <c r="B2" s="462" t="s">
        <v>62</v>
      </c>
      <c r="C2" s="468" t="s">
        <v>63</v>
      </c>
      <c r="D2" s="494" t="s">
        <v>64</v>
      </c>
      <c r="E2" s="420" t="s">
        <v>268</v>
      </c>
      <c r="F2" s="453" t="s">
        <v>371</v>
      </c>
      <c r="G2" s="454"/>
      <c r="H2" s="478"/>
      <c r="I2" s="415" t="s">
        <v>314</v>
      </c>
    </row>
    <row r="3" spans="2:9" ht="27" customHeight="1" thickBot="1">
      <c r="B3" s="463"/>
      <c r="C3" s="469"/>
      <c r="D3" s="495"/>
      <c r="E3" s="418"/>
      <c r="F3" s="340" t="s">
        <v>315</v>
      </c>
      <c r="G3" s="340" t="s">
        <v>316</v>
      </c>
      <c r="H3" s="340" t="s">
        <v>317</v>
      </c>
      <c r="I3" s="416"/>
    </row>
    <row r="4" spans="2:9" s="229" customFormat="1" ht="16.5" hidden="1" thickBot="1" thickTop="1">
      <c r="B4" s="106" t="s">
        <v>67</v>
      </c>
      <c r="C4" s="525" t="s">
        <v>144</v>
      </c>
      <c r="D4" s="525"/>
      <c r="E4" s="183">
        <f>SUM(E5:E8)</f>
        <v>0</v>
      </c>
      <c r="F4" s="183">
        <f>SUM(F5:F8)</f>
        <v>0</v>
      </c>
      <c r="G4" s="183">
        <f>SUM(G5:G8)</f>
        <v>0</v>
      </c>
      <c r="H4" s="183">
        <f>SUM(H5:H8)</f>
        <v>0</v>
      </c>
      <c r="I4" s="285">
        <f>SUM(I5:I8)</f>
        <v>0</v>
      </c>
    </row>
    <row r="5" spans="2:9" ht="12.75" hidden="1">
      <c r="B5" s="166"/>
      <c r="C5" s="94"/>
      <c r="D5" s="87" t="s">
        <v>281</v>
      </c>
      <c r="E5" s="74"/>
      <c r="F5" s="74"/>
      <c r="G5" s="74"/>
      <c r="H5" s="74"/>
      <c r="I5" s="304">
        <f>E5+F5+G5+H5</f>
        <v>0</v>
      </c>
    </row>
    <row r="6" spans="2:9" ht="12.75" hidden="1">
      <c r="B6" s="166"/>
      <c r="C6" s="94"/>
      <c r="D6" s="87" t="s">
        <v>277</v>
      </c>
      <c r="E6" s="74"/>
      <c r="F6" s="74"/>
      <c r="G6" s="74"/>
      <c r="H6" s="74"/>
      <c r="I6" s="304">
        <f>E6+F6+G6+H6</f>
        <v>0</v>
      </c>
    </row>
    <row r="7" spans="2:9" ht="12.75" hidden="1">
      <c r="B7" s="166"/>
      <c r="C7" s="94"/>
      <c r="D7" s="87" t="s">
        <v>263</v>
      </c>
      <c r="E7" s="74"/>
      <c r="F7" s="74"/>
      <c r="G7" s="74"/>
      <c r="H7" s="74"/>
      <c r="I7" s="304">
        <f>E7+F7+G7+H7</f>
        <v>0</v>
      </c>
    </row>
    <row r="8" spans="2:9" ht="13.5" hidden="1" thickBot="1">
      <c r="B8" s="166"/>
      <c r="C8" s="94"/>
      <c r="D8" s="87" t="s">
        <v>241</v>
      </c>
      <c r="E8" s="74"/>
      <c r="F8" s="74"/>
      <c r="G8" s="74"/>
      <c r="H8" s="74"/>
      <c r="I8" s="304">
        <f>E8+F8+G8+H8</f>
        <v>0</v>
      </c>
    </row>
    <row r="9" spans="2:9" s="229" customFormat="1" ht="16.5" thickBot="1" thickTop="1">
      <c r="B9" s="100" t="s">
        <v>163</v>
      </c>
      <c r="C9" s="526" t="s">
        <v>13</v>
      </c>
      <c r="D9" s="526"/>
      <c r="E9" s="41">
        <f>SUM(E10:E10)</f>
        <v>11163</v>
      </c>
      <c r="F9" s="41">
        <f>SUM(F10:F10)</f>
        <v>0</v>
      </c>
      <c r="G9" s="41">
        <f>SUM(G10:G10)</f>
        <v>5512</v>
      </c>
      <c r="H9" s="41">
        <f>SUM(H10:H10)</f>
        <v>0</v>
      </c>
      <c r="I9" s="294">
        <f>SUM(I10:I10)</f>
        <v>16675</v>
      </c>
    </row>
    <row r="10" spans="2:10" ht="13.5" thickBot="1">
      <c r="B10" s="166"/>
      <c r="C10" s="93"/>
      <c r="D10" s="77" t="s">
        <v>245</v>
      </c>
      <c r="E10" s="59">
        <v>11163</v>
      </c>
      <c r="F10" s="59"/>
      <c r="G10" s="59">
        <v>5512</v>
      </c>
      <c r="H10" s="59"/>
      <c r="I10" s="296">
        <f>E10+F10+G10+H10</f>
        <v>16675</v>
      </c>
      <c r="J10" s="396"/>
    </row>
    <row r="11" spans="2:9" s="229" customFormat="1" ht="15.75" thickBot="1">
      <c r="B11" s="100" t="s">
        <v>145</v>
      </c>
      <c r="C11" s="526" t="s">
        <v>146</v>
      </c>
      <c r="D11" s="526"/>
      <c r="E11" s="41">
        <f>SUM(E12:E21)</f>
        <v>3268229</v>
      </c>
      <c r="F11" s="41">
        <f>SUM(F12:F21)</f>
        <v>-29770</v>
      </c>
      <c r="G11" s="41">
        <f>SUM(G12:G21)</f>
        <v>0</v>
      </c>
      <c r="H11" s="41">
        <f>SUM(H12:H21)</f>
        <v>0</v>
      </c>
      <c r="I11" s="294">
        <f>SUM(I12:I21)</f>
        <v>3238459</v>
      </c>
    </row>
    <row r="12" spans="2:11" ht="12.75">
      <c r="B12" s="166"/>
      <c r="C12" s="96"/>
      <c r="D12" s="87" t="s">
        <v>310</v>
      </c>
      <c r="E12" s="74">
        <v>824620</v>
      </c>
      <c r="F12" s="74">
        <v>2400</v>
      </c>
      <c r="G12" s="74"/>
      <c r="H12" s="74"/>
      <c r="I12" s="304">
        <f aca="true" t="shared" si="0" ref="I12:I19">E12+F12+G12+H12</f>
        <v>827020</v>
      </c>
      <c r="K12" s="263"/>
    </row>
    <row r="13" spans="2:9" ht="12.75">
      <c r="B13" s="166"/>
      <c r="C13" s="96"/>
      <c r="D13" s="78" t="s">
        <v>251</v>
      </c>
      <c r="E13" s="61">
        <v>167679</v>
      </c>
      <c r="F13" s="61"/>
      <c r="G13" s="61"/>
      <c r="H13" s="61"/>
      <c r="I13" s="303">
        <f t="shared" si="0"/>
        <v>167679</v>
      </c>
    </row>
    <row r="14" spans="2:16" ht="12.75">
      <c r="B14" s="166"/>
      <c r="C14" s="96"/>
      <c r="D14" s="78" t="s">
        <v>260</v>
      </c>
      <c r="E14" s="61">
        <v>254600</v>
      </c>
      <c r="F14" s="61">
        <f>2230-27+237</f>
        <v>2440</v>
      </c>
      <c r="G14" s="61"/>
      <c r="H14" s="61"/>
      <c r="I14" s="303">
        <f t="shared" si="0"/>
        <v>257040</v>
      </c>
      <c r="P14" s="274"/>
    </row>
    <row r="15" spans="2:9" ht="12.75">
      <c r="B15" s="166"/>
      <c r="C15" s="96"/>
      <c r="D15" s="78" t="s">
        <v>252</v>
      </c>
      <c r="E15" s="61">
        <v>2105</v>
      </c>
      <c r="F15" s="61"/>
      <c r="G15" s="61"/>
      <c r="H15" s="61"/>
      <c r="I15" s="303">
        <f t="shared" si="0"/>
        <v>2105</v>
      </c>
    </row>
    <row r="16" spans="2:11" ht="12.75">
      <c r="B16" s="166"/>
      <c r="C16" s="96"/>
      <c r="D16" s="78" t="s">
        <v>364</v>
      </c>
      <c r="E16" s="61">
        <v>96408</v>
      </c>
      <c r="F16" s="61"/>
      <c r="G16" s="61"/>
      <c r="H16" s="61"/>
      <c r="I16" s="303">
        <f t="shared" si="0"/>
        <v>96408</v>
      </c>
      <c r="K16" s="263"/>
    </row>
    <row r="17" spans="2:9" ht="12.75">
      <c r="B17" s="166"/>
      <c r="C17" s="96"/>
      <c r="D17" s="97" t="s">
        <v>339</v>
      </c>
      <c r="E17" s="98">
        <v>99810</v>
      </c>
      <c r="F17" s="98">
        <v>190</v>
      </c>
      <c r="G17" s="98"/>
      <c r="H17" s="98"/>
      <c r="I17" s="303">
        <f t="shared" si="0"/>
        <v>100000</v>
      </c>
    </row>
    <row r="18" spans="2:9" ht="12.75">
      <c r="B18" s="166"/>
      <c r="C18" s="96"/>
      <c r="D18" s="97" t="s">
        <v>340</v>
      </c>
      <c r="E18" s="98">
        <v>200000</v>
      </c>
      <c r="F18" s="98"/>
      <c r="G18" s="98"/>
      <c r="H18" s="98"/>
      <c r="I18" s="303">
        <f t="shared" si="0"/>
        <v>200000</v>
      </c>
    </row>
    <row r="19" spans="2:12" ht="12.75">
      <c r="B19" s="166"/>
      <c r="C19" s="96"/>
      <c r="D19" s="97" t="s">
        <v>262</v>
      </c>
      <c r="E19" s="98">
        <v>413873</v>
      </c>
      <c r="F19" s="98">
        <f>-38800+4000</f>
        <v>-34800</v>
      </c>
      <c r="G19" s="98"/>
      <c r="H19" s="98"/>
      <c r="I19" s="303">
        <f t="shared" si="0"/>
        <v>379073</v>
      </c>
      <c r="K19" s="263"/>
      <c r="L19" s="263"/>
    </row>
    <row r="20" spans="2:12" ht="12.75">
      <c r="B20" s="166"/>
      <c r="C20" s="96"/>
      <c r="D20" s="97" t="s">
        <v>378</v>
      </c>
      <c r="E20" s="98"/>
      <c r="F20" s="98">
        <v>41780</v>
      </c>
      <c r="G20" s="98"/>
      <c r="H20" s="98"/>
      <c r="I20" s="303">
        <f>E20+F20+G20+H20</f>
        <v>41780</v>
      </c>
      <c r="L20" s="263"/>
    </row>
    <row r="21" spans="2:12" ht="13.5" thickBot="1">
      <c r="B21" s="166"/>
      <c r="C21" s="96"/>
      <c r="D21" s="97" t="s">
        <v>377</v>
      </c>
      <c r="E21" s="98">
        <v>1209134</v>
      </c>
      <c r="F21" s="98">
        <v>-41780</v>
      </c>
      <c r="G21" s="375"/>
      <c r="H21" s="375"/>
      <c r="I21" s="303">
        <f>E21+F21+G21+H21</f>
        <v>1167354</v>
      </c>
      <c r="L21" s="263"/>
    </row>
    <row r="22" spans="2:12" s="229" customFormat="1" ht="15.75" thickBot="1">
      <c r="B22" s="168" t="s">
        <v>147</v>
      </c>
      <c r="C22" s="526" t="s">
        <v>148</v>
      </c>
      <c r="D22" s="526"/>
      <c r="E22" s="41">
        <f>SUM(E23:E33)</f>
        <v>142375</v>
      </c>
      <c r="F22" s="41">
        <f>SUM(F23:F33)</f>
        <v>10000</v>
      </c>
      <c r="G22" s="41">
        <f>SUM(G23:G33)</f>
        <v>89900</v>
      </c>
      <c r="H22" s="41">
        <f>SUM(H23:H33)</f>
        <v>0</v>
      </c>
      <c r="I22" s="294">
        <f>SUM(I23:I33)</f>
        <v>242275</v>
      </c>
      <c r="L22" s="371"/>
    </row>
    <row r="23" spans="2:9" ht="12.75">
      <c r="B23" s="166"/>
      <c r="C23" s="94"/>
      <c r="D23" s="78" t="s">
        <v>283</v>
      </c>
      <c r="E23" s="61">
        <v>5145</v>
      </c>
      <c r="F23" s="61"/>
      <c r="G23" s="61"/>
      <c r="H23" s="61"/>
      <c r="I23" s="303">
        <f aca="true" t="shared" si="1" ref="I23:I33">E23+F23+G23+H23</f>
        <v>5145</v>
      </c>
    </row>
    <row r="24" spans="2:9" ht="12.75">
      <c r="B24" s="166"/>
      <c r="C24" s="94"/>
      <c r="D24" s="78" t="s">
        <v>334</v>
      </c>
      <c r="E24" s="61">
        <v>3850</v>
      </c>
      <c r="F24" s="61"/>
      <c r="G24" s="61"/>
      <c r="H24" s="61"/>
      <c r="I24" s="303">
        <f t="shared" si="1"/>
        <v>3850</v>
      </c>
    </row>
    <row r="25" spans="2:9" ht="12.75">
      <c r="B25" s="166"/>
      <c r="C25" s="94"/>
      <c r="D25" s="78" t="s">
        <v>376</v>
      </c>
      <c r="E25" s="61"/>
      <c r="F25" s="61">
        <v>2936</v>
      </c>
      <c r="G25" s="61">
        <v>45000</v>
      </c>
      <c r="H25" s="61"/>
      <c r="I25" s="303">
        <f t="shared" si="1"/>
        <v>47936</v>
      </c>
    </row>
    <row r="26" spans="2:9" ht="12.75">
      <c r="B26" s="166"/>
      <c r="C26" s="94"/>
      <c r="D26" s="78" t="s">
        <v>267</v>
      </c>
      <c r="E26" s="61">
        <v>24070</v>
      </c>
      <c r="F26" s="61">
        <v>-2936</v>
      </c>
      <c r="G26" s="61"/>
      <c r="H26" s="61"/>
      <c r="I26" s="303">
        <f t="shared" si="1"/>
        <v>21134</v>
      </c>
    </row>
    <row r="27" spans="2:9" ht="12.75">
      <c r="B27" s="166"/>
      <c r="C27" s="94"/>
      <c r="D27" s="78" t="s">
        <v>300</v>
      </c>
      <c r="E27" s="61">
        <v>51300</v>
      </c>
      <c r="F27" s="61">
        <v>400</v>
      </c>
      <c r="G27" s="61"/>
      <c r="H27" s="61"/>
      <c r="I27" s="303">
        <f t="shared" si="1"/>
        <v>51700</v>
      </c>
    </row>
    <row r="28" spans="2:9" ht="12.75">
      <c r="B28" s="166"/>
      <c r="C28" s="94"/>
      <c r="D28" s="78" t="s">
        <v>313</v>
      </c>
      <c r="E28" s="61">
        <v>2010</v>
      </c>
      <c r="F28" s="61"/>
      <c r="G28" s="61"/>
      <c r="H28" s="61"/>
      <c r="I28" s="303">
        <f t="shared" si="1"/>
        <v>2010</v>
      </c>
    </row>
    <row r="29" spans="2:9" ht="12.75">
      <c r="B29" s="166"/>
      <c r="C29" s="94"/>
      <c r="D29" s="78" t="s">
        <v>331</v>
      </c>
      <c r="E29" s="61">
        <v>30000</v>
      </c>
      <c r="F29" s="61">
        <v>-9000</v>
      </c>
      <c r="G29" s="61"/>
      <c r="H29" s="378"/>
      <c r="I29" s="303">
        <f t="shared" si="1"/>
        <v>21000</v>
      </c>
    </row>
    <row r="30" spans="2:9" ht="12.75">
      <c r="B30" s="166"/>
      <c r="C30" s="94"/>
      <c r="D30" s="78" t="s">
        <v>329</v>
      </c>
      <c r="E30" s="61">
        <v>16700</v>
      </c>
      <c r="F30" s="61">
        <v>500</v>
      </c>
      <c r="G30" s="61"/>
      <c r="H30" s="268"/>
      <c r="I30" s="303">
        <f t="shared" si="1"/>
        <v>17200</v>
      </c>
    </row>
    <row r="31" spans="2:9" ht="12.75">
      <c r="B31" s="166"/>
      <c r="C31" s="94"/>
      <c r="D31" s="78" t="s">
        <v>231</v>
      </c>
      <c r="E31" s="61">
        <v>9300</v>
      </c>
      <c r="F31" s="61"/>
      <c r="G31" s="61"/>
      <c r="H31" s="61"/>
      <c r="I31" s="303">
        <f t="shared" si="1"/>
        <v>9300</v>
      </c>
    </row>
    <row r="32" spans="2:11" ht="12.75">
      <c r="B32" s="166"/>
      <c r="C32" s="94"/>
      <c r="D32" s="97" t="s">
        <v>365</v>
      </c>
      <c r="E32" s="98">
        <v>0</v>
      </c>
      <c r="F32" s="98"/>
      <c r="G32" s="98"/>
      <c r="H32" s="98"/>
      <c r="I32" s="303">
        <f t="shared" si="1"/>
        <v>0</v>
      </c>
      <c r="K32" s="263"/>
    </row>
    <row r="33" spans="2:9" ht="13.5" thickBot="1">
      <c r="B33" s="166"/>
      <c r="C33" s="94"/>
      <c r="D33" s="97" t="s">
        <v>327</v>
      </c>
      <c r="E33" s="98">
        <v>0</v>
      </c>
      <c r="F33" s="98">
        <f>23000+950-5850</f>
        <v>18100</v>
      </c>
      <c r="G33" s="98">
        <f>40000-950+5850</f>
        <v>44900</v>
      </c>
      <c r="H33" s="367"/>
      <c r="I33" s="326">
        <f t="shared" si="1"/>
        <v>63000</v>
      </c>
    </row>
    <row r="34" spans="2:9" s="229" customFormat="1" ht="15.75" thickBot="1">
      <c r="B34" s="368" t="s">
        <v>28</v>
      </c>
      <c r="C34" s="527" t="s">
        <v>29</v>
      </c>
      <c r="D34" s="527"/>
      <c r="E34" s="41">
        <f>SUM(E35:E36)</f>
        <v>2156403</v>
      </c>
      <c r="F34" s="41">
        <f>SUM(F35:F36)</f>
        <v>0</v>
      </c>
      <c r="G34" s="41">
        <f>SUM(G35:G36)</f>
        <v>0</v>
      </c>
      <c r="H34" s="41">
        <f>SUM(H35:H36)</f>
        <v>0</v>
      </c>
      <c r="I34" s="294">
        <f>SUM(I35:I36)</f>
        <v>2156403</v>
      </c>
    </row>
    <row r="35" spans="2:9" ht="12.75">
      <c r="B35" s="166"/>
      <c r="C35" s="94"/>
      <c r="D35" s="4" t="s">
        <v>306</v>
      </c>
      <c r="E35" s="74">
        <v>2156403</v>
      </c>
      <c r="F35" s="74"/>
      <c r="G35" s="74"/>
      <c r="H35" s="74"/>
      <c r="I35" s="314">
        <f>E35+F35+G35+H35</f>
        <v>2156403</v>
      </c>
    </row>
    <row r="36" spans="2:9" ht="13.5" thickBot="1">
      <c r="B36" s="167"/>
      <c r="C36" s="95"/>
      <c r="D36" s="81"/>
      <c r="E36" s="63">
        <v>0</v>
      </c>
      <c r="F36" s="269"/>
      <c r="G36" s="269"/>
      <c r="H36" s="269"/>
      <c r="I36" s="315">
        <f>E36+F36+G36+H36</f>
        <v>0</v>
      </c>
    </row>
    <row r="37" spans="2:9" s="229" customFormat="1" ht="15.75" thickBot="1">
      <c r="B37" s="213" t="s">
        <v>149</v>
      </c>
      <c r="C37" s="527" t="s">
        <v>150</v>
      </c>
      <c r="D37" s="527"/>
      <c r="E37" s="92">
        <f>SUM(E38:E41)</f>
        <v>195930</v>
      </c>
      <c r="F37" s="92">
        <f>SUM(F38:F41)</f>
        <v>7350</v>
      </c>
      <c r="G37" s="92">
        <f>SUM(G38:G41)</f>
        <v>0</v>
      </c>
      <c r="H37" s="92">
        <f>SUM(H38:H40)</f>
        <v>0</v>
      </c>
      <c r="I37" s="309">
        <f>SUM(I38:I41)</f>
        <v>203280</v>
      </c>
    </row>
    <row r="38" spans="2:9" ht="12.75">
      <c r="B38" s="166"/>
      <c r="C38" s="94"/>
      <c r="D38" s="60" t="s">
        <v>230</v>
      </c>
      <c r="E38" s="74">
        <v>32530</v>
      </c>
      <c r="F38" s="74"/>
      <c r="G38" s="74"/>
      <c r="H38" s="74"/>
      <c r="I38" s="304">
        <f>E38+F38+G38+H38</f>
        <v>32530</v>
      </c>
    </row>
    <row r="39" spans="2:9" ht="12.75">
      <c r="B39" s="166"/>
      <c r="C39" s="94"/>
      <c r="D39" s="394" t="s">
        <v>379</v>
      </c>
      <c r="E39" s="74"/>
      <c r="F39" s="74">
        <v>7350</v>
      </c>
      <c r="G39" s="74"/>
      <c r="H39" s="74"/>
      <c r="I39" s="303">
        <f>E39+F39+G39+H39</f>
        <v>7350</v>
      </c>
    </row>
    <row r="40" spans="2:9" ht="12.75">
      <c r="B40" s="166"/>
      <c r="C40" s="94"/>
      <c r="D40" s="97" t="s">
        <v>309</v>
      </c>
      <c r="E40" s="61">
        <v>44500</v>
      </c>
      <c r="F40" s="61"/>
      <c r="G40" s="61"/>
      <c r="H40" s="61"/>
      <c r="I40" s="303">
        <f>E40+F40+G40+H40</f>
        <v>44500</v>
      </c>
    </row>
    <row r="41" spans="2:9" ht="13.5" thickBot="1">
      <c r="B41" s="166"/>
      <c r="C41" s="376"/>
      <c r="D41" s="97" t="s">
        <v>338</v>
      </c>
      <c r="E41" s="1">
        <v>118900</v>
      </c>
      <c r="F41" s="1"/>
      <c r="G41" s="259"/>
      <c r="H41" s="1"/>
      <c r="I41" s="377">
        <f>E41+F41+G41+H41</f>
        <v>118900</v>
      </c>
    </row>
    <row r="42" spans="2:9" ht="15.75" thickBot="1">
      <c r="B42" s="100" t="s">
        <v>166</v>
      </c>
      <c r="C42" s="430" t="s">
        <v>167</v>
      </c>
      <c r="D42" s="431"/>
      <c r="E42" s="41">
        <f>SUM(E43:E47)</f>
        <v>798860</v>
      </c>
      <c r="F42" s="41">
        <f>SUM(F43:F47)</f>
        <v>0</v>
      </c>
      <c r="G42" s="41">
        <f>SUM(G43:G47)</f>
        <v>0</v>
      </c>
      <c r="H42" s="41">
        <f>SUM(H43:H47)</f>
        <v>0</v>
      </c>
      <c r="I42" s="294">
        <f>SUM(I43:I47)</f>
        <v>798860</v>
      </c>
    </row>
    <row r="43" spans="2:9" ht="12.75">
      <c r="B43" s="521"/>
      <c r="C43" s="93"/>
      <c r="D43" s="77" t="s">
        <v>312</v>
      </c>
      <c r="E43" s="59">
        <v>17500</v>
      </c>
      <c r="F43" s="59"/>
      <c r="G43" s="59"/>
      <c r="H43" s="59"/>
      <c r="I43" s="302">
        <f>E43+F43+G43+H43</f>
        <v>17500</v>
      </c>
    </row>
    <row r="44" spans="2:9" ht="12.75">
      <c r="B44" s="522"/>
      <c r="C44" s="94"/>
      <c r="D44" s="78" t="s">
        <v>307</v>
      </c>
      <c r="E44" s="61">
        <v>92100</v>
      </c>
      <c r="F44" s="74"/>
      <c r="G44" s="74"/>
      <c r="H44" s="74"/>
      <c r="I44" s="304">
        <f>E44+F44+G44+H44</f>
        <v>92100</v>
      </c>
    </row>
    <row r="45" spans="2:9" ht="12.75">
      <c r="B45" s="522"/>
      <c r="C45" s="518"/>
      <c r="D45" s="78" t="s">
        <v>332</v>
      </c>
      <c r="E45" s="61">
        <v>70000</v>
      </c>
      <c r="F45" s="74"/>
      <c r="G45" s="74"/>
      <c r="H45" s="74"/>
      <c r="I45" s="304">
        <f>E45+F45+G45+H45</f>
        <v>70000</v>
      </c>
    </row>
    <row r="46" spans="2:9" ht="12.75">
      <c r="B46" s="522"/>
      <c r="C46" s="518"/>
      <c r="D46" s="78" t="s">
        <v>342</v>
      </c>
      <c r="E46" s="61">
        <v>52050</v>
      </c>
      <c r="F46" s="74"/>
      <c r="G46" s="74"/>
      <c r="H46" s="74"/>
      <c r="I46" s="304">
        <f>E46+F46+G46+H46</f>
        <v>52050</v>
      </c>
    </row>
    <row r="47" spans="2:11" ht="13.5" thickBot="1">
      <c r="B47" s="523"/>
      <c r="C47" s="519"/>
      <c r="D47" s="236" t="s">
        <v>330</v>
      </c>
      <c r="E47" s="232">
        <v>567210</v>
      </c>
      <c r="F47" s="232"/>
      <c r="G47" s="232"/>
      <c r="H47" s="232"/>
      <c r="I47" s="369">
        <f>E47+F47+G47+H47</f>
        <v>567210</v>
      </c>
      <c r="K47" s="263"/>
    </row>
    <row r="48" spans="2:9" s="229" customFormat="1" ht="15.75" thickBot="1">
      <c r="B48" s="213" t="s">
        <v>151</v>
      </c>
      <c r="C48" s="450" t="s">
        <v>152</v>
      </c>
      <c r="D48" s="451"/>
      <c r="E48" s="99">
        <f>SUM(E49:E50)</f>
        <v>0</v>
      </c>
      <c r="F48" s="99">
        <f>SUM(F49:F50)</f>
        <v>0</v>
      </c>
      <c r="G48" s="99">
        <f>SUM(G49:G50)</f>
        <v>15000</v>
      </c>
      <c r="H48" s="99">
        <f>SUM(H49:H50)</f>
        <v>0</v>
      </c>
      <c r="I48" s="285">
        <f>SUM(I49:I50)</f>
        <v>15000</v>
      </c>
    </row>
    <row r="49" spans="2:9" s="229" customFormat="1" ht="13.5" customHeight="1">
      <c r="B49" s="480"/>
      <c r="C49" s="529"/>
      <c r="D49" s="27" t="s">
        <v>333</v>
      </c>
      <c r="E49" s="39">
        <v>0</v>
      </c>
      <c r="F49" s="39"/>
      <c r="G49" s="39">
        <v>15000</v>
      </c>
      <c r="H49" s="39"/>
      <c r="I49" s="341">
        <f>E49+F49+G49+H49</f>
        <v>15000</v>
      </c>
    </row>
    <row r="50" spans="2:9" s="229" customFormat="1" ht="13.5" customHeight="1" thickBot="1">
      <c r="B50" s="480"/>
      <c r="C50" s="529"/>
      <c r="D50" s="27" t="s">
        <v>336</v>
      </c>
      <c r="E50" s="39">
        <v>0</v>
      </c>
      <c r="F50" s="39"/>
      <c r="G50" s="39"/>
      <c r="H50" s="39"/>
      <c r="I50" s="341">
        <f>E50+F50+G50+H50</f>
        <v>0</v>
      </c>
    </row>
    <row r="51" spans="2:9" s="229" customFormat="1" ht="15.75" thickBot="1">
      <c r="B51" s="168" t="s">
        <v>153</v>
      </c>
      <c r="C51" s="430" t="s">
        <v>154</v>
      </c>
      <c r="D51" s="431"/>
      <c r="E51" s="41">
        <f>SUM(E52:E57)</f>
        <v>63020</v>
      </c>
      <c r="F51" s="41">
        <f>SUM(F52:F57)</f>
        <v>0</v>
      </c>
      <c r="G51" s="41">
        <f>SUM(G52:G57)</f>
        <v>0</v>
      </c>
      <c r="H51" s="41">
        <f>SUM(H52:H57)</f>
        <v>0</v>
      </c>
      <c r="I51" s="294">
        <f>SUM(I52:I57)</f>
        <v>63020</v>
      </c>
    </row>
    <row r="52" spans="2:9" ht="12.75">
      <c r="B52" s="521"/>
      <c r="C52" s="524"/>
      <c r="D52" s="78" t="s">
        <v>226</v>
      </c>
      <c r="E52" s="61">
        <v>2000</v>
      </c>
      <c r="F52" s="378"/>
      <c r="G52" s="61"/>
      <c r="H52" s="378"/>
      <c r="I52" s="303">
        <f aca="true" t="shared" si="2" ref="I52:I57">E52+F52+G52+H52</f>
        <v>2000</v>
      </c>
    </row>
    <row r="53" spans="2:9" ht="12.75">
      <c r="B53" s="522"/>
      <c r="C53" s="524"/>
      <c r="D53" s="78" t="s">
        <v>227</v>
      </c>
      <c r="E53" s="61">
        <v>18000</v>
      </c>
      <c r="F53" s="378"/>
      <c r="G53" s="61"/>
      <c r="H53" s="378"/>
      <c r="I53" s="303">
        <f t="shared" si="2"/>
        <v>18000</v>
      </c>
    </row>
    <row r="54" spans="2:9" ht="12.75">
      <c r="B54" s="522"/>
      <c r="C54" s="524"/>
      <c r="D54" s="78" t="s">
        <v>244</v>
      </c>
      <c r="E54" s="61">
        <v>550</v>
      </c>
      <c r="F54" s="378"/>
      <c r="G54" s="61"/>
      <c r="H54" s="378"/>
      <c r="I54" s="303">
        <f t="shared" si="2"/>
        <v>550</v>
      </c>
    </row>
    <row r="55" spans="2:9" ht="12.75">
      <c r="B55" s="522"/>
      <c r="C55" s="524"/>
      <c r="D55" s="78" t="s">
        <v>325</v>
      </c>
      <c r="E55" s="61">
        <v>36000</v>
      </c>
      <c r="F55" s="61"/>
      <c r="G55" s="61"/>
      <c r="H55" s="61"/>
      <c r="I55" s="303">
        <f t="shared" si="2"/>
        <v>36000</v>
      </c>
    </row>
    <row r="56" spans="2:9" ht="12.75">
      <c r="B56" s="522"/>
      <c r="C56" s="524"/>
      <c r="D56" s="97" t="s">
        <v>324</v>
      </c>
      <c r="E56" s="61">
        <v>6170</v>
      </c>
      <c r="F56" s="61"/>
      <c r="G56" s="61"/>
      <c r="H56" s="61"/>
      <c r="I56" s="303">
        <f t="shared" si="2"/>
        <v>6170</v>
      </c>
    </row>
    <row r="57" spans="2:9" ht="13.5" thickBot="1">
      <c r="B57" s="523"/>
      <c r="C57" s="524"/>
      <c r="D57" s="97" t="s">
        <v>259</v>
      </c>
      <c r="E57" s="63">
        <v>300</v>
      </c>
      <c r="F57" s="61"/>
      <c r="G57" s="61"/>
      <c r="H57" s="61"/>
      <c r="I57" s="303">
        <f t="shared" si="2"/>
        <v>300</v>
      </c>
    </row>
    <row r="58" spans="2:9" ht="15.75" hidden="1" thickBot="1">
      <c r="B58" s="217" t="s">
        <v>159</v>
      </c>
      <c r="C58" s="430" t="s">
        <v>160</v>
      </c>
      <c r="D58" s="431"/>
      <c r="E58" s="41">
        <v>0</v>
      </c>
      <c r="F58" s="41">
        <f>SUM(F59:F59)</f>
        <v>0</v>
      </c>
      <c r="G58" s="41">
        <f>SUM(G59:G59)</f>
        <v>0</v>
      </c>
      <c r="H58" s="41">
        <f>SUM(H59:H59)</f>
        <v>0</v>
      </c>
      <c r="I58" s="294">
        <f>SUM(I59:I59)</f>
        <v>0</v>
      </c>
    </row>
    <row r="59" spans="2:9" ht="13.5" hidden="1" thickBot="1">
      <c r="B59" s="166"/>
      <c r="C59" s="94"/>
      <c r="D59" s="78" t="s">
        <v>224</v>
      </c>
      <c r="E59" s="268">
        <v>0</v>
      </c>
      <c r="F59" s="367"/>
      <c r="G59" s="367"/>
      <c r="H59" s="367"/>
      <c r="I59" s="326">
        <f>E59+F59+G59+H59</f>
        <v>0</v>
      </c>
    </row>
    <row r="60" spans="2:9" ht="15.75" thickBot="1">
      <c r="B60" s="213" t="s">
        <v>155</v>
      </c>
      <c r="C60" s="430" t="s">
        <v>156</v>
      </c>
      <c r="D60" s="431"/>
      <c r="E60" s="99">
        <v>128000</v>
      </c>
      <c r="F60" s="41">
        <f>SUM(F61:F61)</f>
        <v>0</v>
      </c>
      <c r="G60" s="41">
        <f>SUM(G61:G61)</f>
        <v>0</v>
      </c>
      <c r="H60" s="41">
        <f>SUM(H61:H61)</f>
        <v>0</v>
      </c>
      <c r="I60" s="294">
        <f>SUM(I61:I61)</f>
        <v>128000</v>
      </c>
    </row>
    <row r="61" spans="2:9" ht="13.5" thickBot="1">
      <c r="B61" s="166"/>
      <c r="C61" s="94"/>
      <c r="D61" s="77" t="s">
        <v>228</v>
      </c>
      <c r="E61" s="59">
        <v>128000</v>
      </c>
      <c r="F61" s="59"/>
      <c r="G61" s="59"/>
      <c r="H61" s="59"/>
      <c r="I61" s="296">
        <f>E61+F61+G61+H61</f>
        <v>128000</v>
      </c>
    </row>
    <row r="62" spans="2:9" ht="15.75" thickBot="1">
      <c r="B62" s="168" t="s">
        <v>222</v>
      </c>
      <c r="C62" s="430" t="s">
        <v>39</v>
      </c>
      <c r="D62" s="431"/>
      <c r="E62" s="41">
        <f>SUM(E63:E64)</f>
        <v>11300</v>
      </c>
      <c r="F62" s="41">
        <f>SUM(F63:F64)</f>
        <v>5000</v>
      </c>
      <c r="G62" s="41">
        <f>SUM(G63:G64)</f>
        <v>0</v>
      </c>
      <c r="H62" s="41">
        <f>SUM(H63:H64)</f>
        <v>0</v>
      </c>
      <c r="I62" s="294">
        <f>SUM(I63:I64)</f>
        <v>16300</v>
      </c>
    </row>
    <row r="63" spans="2:11" ht="12.75">
      <c r="B63" s="166"/>
      <c r="C63" s="94"/>
      <c r="D63" s="77" t="s">
        <v>232</v>
      </c>
      <c r="E63" s="59">
        <v>11300</v>
      </c>
      <c r="F63" s="379">
        <v>5000</v>
      </c>
      <c r="G63" s="59"/>
      <c r="H63" s="59"/>
      <c r="I63" s="302">
        <f>E63+F63+G63+H63</f>
        <v>16300</v>
      </c>
      <c r="K63" s="263"/>
    </row>
    <row r="64" spans="2:9" ht="13.5" thickBot="1">
      <c r="B64" s="166"/>
      <c r="C64" s="94"/>
      <c r="D64" s="81"/>
      <c r="E64" s="63">
        <v>0</v>
      </c>
      <c r="F64" s="63"/>
      <c r="G64" s="63"/>
      <c r="H64" s="63"/>
      <c r="I64" s="305">
        <f>E64+F64+G64+H64</f>
        <v>0</v>
      </c>
    </row>
    <row r="65" spans="2:9" ht="15.75" thickBot="1">
      <c r="B65" s="212" t="s">
        <v>157</v>
      </c>
      <c r="C65" s="464" t="s">
        <v>44</v>
      </c>
      <c r="D65" s="465"/>
      <c r="E65" s="41">
        <f>SUM(E66:E74)</f>
        <v>1583885</v>
      </c>
      <c r="F65" s="41">
        <f>SUM(F66:F74)</f>
        <v>55420</v>
      </c>
      <c r="G65" s="41">
        <f>SUM(G66:G74)</f>
        <v>10000</v>
      </c>
      <c r="H65" s="41">
        <f>SUM(H66:H74)</f>
        <v>0</v>
      </c>
      <c r="I65" s="294">
        <f>SUM(I66:I74)</f>
        <v>1649305</v>
      </c>
    </row>
    <row r="66" spans="2:9" ht="12.75">
      <c r="B66" s="166"/>
      <c r="C66" s="94"/>
      <c r="D66" s="78" t="s">
        <v>265</v>
      </c>
      <c r="E66" s="61">
        <v>660000</v>
      </c>
      <c r="F66" s="61">
        <v>22800</v>
      </c>
      <c r="G66" s="61"/>
      <c r="H66" s="61"/>
      <c r="I66" s="303">
        <f aca="true" t="shared" si="3" ref="I66:I74">E66+F66+G66+H66</f>
        <v>682800</v>
      </c>
    </row>
    <row r="67" spans="2:9" ht="12.75">
      <c r="B67" s="166"/>
      <c r="C67" s="94"/>
      <c r="D67" s="78" t="s">
        <v>374</v>
      </c>
      <c r="E67" s="61"/>
      <c r="F67" s="61">
        <v>29250</v>
      </c>
      <c r="G67" s="61"/>
      <c r="H67" s="61"/>
      <c r="I67" s="303">
        <f t="shared" si="3"/>
        <v>29250</v>
      </c>
    </row>
    <row r="68" spans="2:9" ht="12.75">
      <c r="B68" s="166"/>
      <c r="C68" s="94"/>
      <c r="D68" s="78" t="s">
        <v>266</v>
      </c>
      <c r="E68" s="61">
        <v>740000</v>
      </c>
      <c r="F68" s="61">
        <v>302</v>
      </c>
      <c r="G68" s="61"/>
      <c r="H68" s="61"/>
      <c r="I68" s="303">
        <f t="shared" si="3"/>
        <v>740302</v>
      </c>
    </row>
    <row r="69" spans="2:9" ht="12.75">
      <c r="B69" s="166"/>
      <c r="C69" s="94"/>
      <c r="D69" s="78" t="s">
        <v>261</v>
      </c>
      <c r="E69" s="61">
        <v>158011</v>
      </c>
      <c r="F69" s="61">
        <v>400</v>
      </c>
      <c r="G69" s="61"/>
      <c r="H69" s="61"/>
      <c r="I69" s="303">
        <f t="shared" si="3"/>
        <v>158411</v>
      </c>
    </row>
    <row r="70" spans="2:9" ht="12.75">
      <c r="B70" s="166"/>
      <c r="C70" s="94"/>
      <c r="D70" s="78" t="s">
        <v>341</v>
      </c>
      <c r="E70" s="61">
        <v>1800</v>
      </c>
      <c r="F70" s="61">
        <v>380</v>
      </c>
      <c r="G70" s="61"/>
      <c r="H70" s="61"/>
      <c r="I70" s="303">
        <f t="shared" si="3"/>
        <v>2180</v>
      </c>
    </row>
    <row r="71" spans="2:9" ht="12.75">
      <c r="B71" s="166"/>
      <c r="C71" s="94"/>
      <c r="D71" s="78" t="s">
        <v>375</v>
      </c>
      <c r="E71" s="61">
        <v>0</v>
      </c>
      <c r="F71" s="61"/>
      <c r="G71" s="61">
        <v>10000</v>
      </c>
      <c r="H71" s="61"/>
      <c r="I71" s="303">
        <f t="shared" si="3"/>
        <v>10000</v>
      </c>
    </row>
    <row r="72" spans="2:9" ht="12.75">
      <c r="B72" s="166"/>
      <c r="C72" s="94"/>
      <c r="D72" s="97" t="s">
        <v>335</v>
      </c>
      <c r="E72" s="98">
        <v>7050</v>
      </c>
      <c r="F72" s="98"/>
      <c r="G72" s="98"/>
      <c r="H72" s="98"/>
      <c r="I72" s="303">
        <f t="shared" si="3"/>
        <v>7050</v>
      </c>
    </row>
    <row r="73" spans="2:9" ht="12.75">
      <c r="B73" s="166"/>
      <c r="C73" s="94"/>
      <c r="D73" s="97" t="s">
        <v>380</v>
      </c>
      <c r="E73" s="98"/>
      <c r="F73" s="98">
        <f>6500-4212</f>
        <v>2288</v>
      </c>
      <c r="G73" s="98"/>
      <c r="H73" s="98"/>
      <c r="I73" s="303">
        <f t="shared" si="3"/>
        <v>2288</v>
      </c>
    </row>
    <row r="74" spans="2:9" ht="13.5" thickBot="1">
      <c r="B74" s="166"/>
      <c r="C74" s="94"/>
      <c r="D74" s="97" t="s">
        <v>239</v>
      </c>
      <c r="E74" s="98">
        <v>17024</v>
      </c>
      <c r="F74" s="98"/>
      <c r="G74" s="98"/>
      <c r="H74" s="98"/>
      <c r="I74" s="326">
        <f t="shared" si="3"/>
        <v>17024</v>
      </c>
    </row>
    <row r="75" spans="2:9" ht="17.25" thickBot="1" thickTop="1">
      <c r="B75" s="422" t="s">
        <v>158</v>
      </c>
      <c r="C75" s="423"/>
      <c r="D75" s="424"/>
      <c r="E75" s="110">
        <f>E65+E60+E62+E58+E51+E48+E42+E37+E34+E22+E11+E9+E4</f>
        <v>8359165</v>
      </c>
      <c r="F75" s="110">
        <f>F65+F60+F62+F58+F51+F48+F42+F37+F34+F22+F11+F9+F4</f>
        <v>48000</v>
      </c>
      <c r="G75" s="110">
        <f>G65+G60+G62+G58+G51+G48+G42+G37+G34+G22+G11+G9+G4</f>
        <v>120412</v>
      </c>
      <c r="H75" s="110">
        <f>H65+H60+H62+H58+H51+H48+H42+H37+H34+H22+H11+H9+H4</f>
        <v>0</v>
      </c>
      <c r="I75" s="301">
        <f>I65+I60+I62+I58+I51+I48+I42+I37+I34+I22+I11+I9+I4</f>
        <v>8527577</v>
      </c>
    </row>
    <row r="76" ht="13.5" thickTop="1"/>
    <row r="78" ht="12.75">
      <c r="F78" s="387"/>
    </row>
    <row r="80" ht="12.75">
      <c r="G80" s="387"/>
    </row>
    <row r="118" spans="1:9" ht="12.75">
      <c r="A118" s="520"/>
      <c r="B118" s="520"/>
      <c r="C118" s="520"/>
      <c r="D118" s="520"/>
      <c r="E118" s="520"/>
      <c r="F118" s="284"/>
      <c r="G118" s="284"/>
      <c r="H118" s="284"/>
      <c r="I118" s="228"/>
    </row>
    <row r="121" spans="1:9" ht="12.75">
      <c r="A121" s="520"/>
      <c r="B121" s="520"/>
      <c r="C121" s="520"/>
      <c r="D121" s="520"/>
      <c r="E121" s="520"/>
      <c r="F121" s="284"/>
      <c r="G121" s="284"/>
      <c r="H121" s="284"/>
      <c r="I121" s="228"/>
    </row>
  </sheetData>
  <sheetProtection/>
  <mergeCells count="29">
    <mergeCell ref="B1:I1"/>
    <mergeCell ref="I2:I3"/>
    <mergeCell ref="C49:C50"/>
    <mergeCell ref="F2:H2"/>
    <mergeCell ref="C37:D37"/>
    <mergeCell ref="C42:D42"/>
    <mergeCell ref="E2:E3"/>
    <mergeCell ref="C2:C3"/>
    <mergeCell ref="C48:D48"/>
    <mergeCell ref="B2:B3"/>
    <mergeCell ref="C4:D4"/>
    <mergeCell ref="C58:D58"/>
    <mergeCell ref="B49:B50"/>
    <mergeCell ref="D2:D3"/>
    <mergeCell ref="C9:D9"/>
    <mergeCell ref="C34:D34"/>
    <mergeCell ref="C11:D11"/>
    <mergeCell ref="C22:D22"/>
    <mergeCell ref="C51:D51"/>
    <mergeCell ref="B43:B47"/>
    <mergeCell ref="C45:C47"/>
    <mergeCell ref="A121:E121"/>
    <mergeCell ref="C65:D65"/>
    <mergeCell ref="A118:E118"/>
    <mergeCell ref="B75:D75"/>
    <mergeCell ref="B52:B57"/>
    <mergeCell ref="C52:C57"/>
    <mergeCell ref="C62:D62"/>
    <mergeCell ref="C60:D60"/>
  </mergeCells>
  <printOptions/>
  <pageMargins left="0.16" right="0.16" top="0.4330708661417323" bottom="0.07874015748031496" header="0.44" footer="0.15748031496062992"/>
  <pageSetup horizontalDpi="300" verticalDpi="300" orientation="portrait" paperSize="9" scale="88" r:id="rId1"/>
  <ignoredErrors>
    <ignoredError sqref="B37 B42 B22 B51" twoDigitTextYear="1"/>
    <ignoredError sqref="I9:I11 I51 I48 H40:I43 I34 I22 H37:I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O30"/>
  <sheetViews>
    <sheetView showGridLines="0" zoomScalePageLayoutView="0" workbookViewId="0" topLeftCell="B1">
      <selection activeCell="B1" sqref="B1:L1"/>
    </sheetView>
  </sheetViews>
  <sheetFormatPr defaultColWidth="9.140625" defaultRowHeight="12.75"/>
  <cols>
    <col min="1" max="1" width="0.85546875" style="0" hidden="1" customWidth="1"/>
    <col min="2" max="2" width="10.57421875" style="0" customWidth="1"/>
    <col min="3" max="3" width="8.140625" style="0" customWidth="1"/>
    <col min="4" max="4" width="35.140625" style="0" customWidth="1"/>
    <col min="5" max="5" width="10.140625" style="0" customWidth="1"/>
    <col min="6" max="11" width="5.140625" style="0" customWidth="1"/>
    <col min="12" max="12" width="11.7109375" style="0" customWidth="1"/>
    <col min="14" max="14" width="10.7109375" style="0" bestFit="1" customWidth="1"/>
  </cols>
  <sheetData>
    <row r="1" spans="2:12" ht="12.75">
      <c r="B1" s="530" t="s">
        <v>176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</row>
    <row r="2" spans="2:12" ht="13.5" thickBot="1">
      <c r="B2" s="419" t="s">
        <v>177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2:12" ht="12.75" customHeight="1" thickBot="1" thickTop="1">
      <c r="B3" s="435" t="s">
        <v>116</v>
      </c>
      <c r="C3" s="458" t="s">
        <v>63</v>
      </c>
      <c r="D3" s="420" t="s">
        <v>131</v>
      </c>
      <c r="E3" s="420" t="s">
        <v>268</v>
      </c>
      <c r="F3" s="453" t="s">
        <v>371</v>
      </c>
      <c r="G3" s="454"/>
      <c r="H3" s="454"/>
      <c r="I3" s="454"/>
      <c r="J3" s="454"/>
      <c r="K3" s="478"/>
      <c r="L3" s="544"/>
    </row>
    <row r="4" spans="2:12" ht="22.5" customHeight="1" thickBot="1">
      <c r="B4" s="436"/>
      <c r="C4" s="459"/>
      <c r="D4" s="418"/>
      <c r="E4" s="418"/>
      <c r="F4" s="546" t="s">
        <v>318</v>
      </c>
      <c r="G4" s="561"/>
      <c r="H4" s="547"/>
      <c r="I4" s="546" t="s">
        <v>319</v>
      </c>
      <c r="J4" s="561"/>
      <c r="K4" s="547"/>
      <c r="L4" s="545"/>
    </row>
    <row r="5" spans="2:12" ht="14.25" thickBot="1" thickTop="1">
      <c r="B5" s="245">
        <v>519</v>
      </c>
      <c r="C5" s="542" t="s">
        <v>170</v>
      </c>
      <c r="D5" s="543"/>
      <c r="E5" s="246">
        <f>SUM(E6:E7)</f>
        <v>1677999</v>
      </c>
      <c r="F5" s="565">
        <f>SUM(F6:H7)</f>
        <v>0</v>
      </c>
      <c r="G5" s="566"/>
      <c r="H5" s="567"/>
      <c r="I5" s="565">
        <f>SUM(I6:K7)</f>
        <v>0</v>
      </c>
      <c r="J5" s="566"/>
      <c r="K5" s="567"/>
      <c r="L5" s="242">
        <f>SUM(L6:L7)</f>
        <v>1677999</v>
      </c>
    </row>
    <row r="6" spans="2:12" ht="12.75">
      <c r="B6" s="160"/>
      <c r="C6" s="153"/>
      <c r="D6" s="77" t="s">
        <v>171</v>
      </c>
      <c r="E6" s="59">
        <v>984790</v>
      </c>
      <c r="F6" s="562"/>
      <c r="G6" s="563"/>
      <c r="H6" s="564"/>
      <c r="I6" s="562"/>
      <c r="J6" s="563"/>
      <c r="K6" s="564"/>
      <c r="L6" s="238">
        <f>E6+F6+H6+J6</f>
        <v>984790</v>
      </c>
    </row>
    <row r="7" spans="2:14" ht="13.5" thickBot="1">
      <c r="B7" s="171"/>
      <c r="C7" s="154"/>
      <c r="D7" s="81" t="s">
        <v>172</v>
      </c>
      <c r="E7" s="63">
        <v>693209</v>
      </c>
      <c r="F7" s="555"/>
      <c r="G7" s="556"/>
      <c r="H7" s="557"/>
      <c r="I7" s="555"/>
      <c r="J7" s="556"/>
      <c r="K7" s="557"/>
      <c r="L7" s="241">
        <f>E7+F7+I7</f>
        <v>693209</v>
      </c>
      <c r="N7" s="395"/>
    </row>
    <row r="8" spans="2:12" ht="13.5" thickBot="1">
      <c r="B8" s="172">
        <v>450</v>
      </c>
      <c r="C8" s="540" t="s">
        <v>112</v>
      </c>
      <c r="D8" s="541"/>
      <c r="E8" s="3">
        <v>3198566</v>
      </c>
      <c r="F8" s="558">
        <f>SUM(F9:H14)</f>
        <v>0</v>
      </c>
      <c r="G8" s="559"/>
      <c r="H8" s="560"/>
      <c r="I8" s="558">
        <f>SUM(I9:K14)</f>
        <v>0</v>
      </c>
      <c r="J8" s="559"/>
      <c r="K8" s="560"/>
      <c r="L8" s="242">
        <f>SUM(L9:L14)</f>
        <v>3198566</v>
      </c>
    </row>
    <row r="9" spans="2:12" ht="12.75">
      <c r="B9" s="169"/>
      <c r="C9" s="153"/>
      <c r="D9" s="155" t="s">
        <v>180</v>
      </c>
      <c r="E9" s="59">
        <v>63200</v>
      </c>
      <c r="F9" s="562"/>
      <c r="G9" s="563"/>
      <c r="H9" s="564"/>
      <c r="I9" s="562"/>
      <c r="J9" s="563"/>
      <c r="K9" s="564"/>
      <c r="L9" s="238">
        <f aca="true" t="shared" si="0" ref="L9:L14">E9+F9+H9+J9</f>
        <v>63200</v>
      </c>
    </row>
    <row r="10" spans="2:12" ht="12.75">
      <c r="B10" s="170"/>
      <c r="C10" s="214"/>
      <c r="D10" s="215" t="s">
        <v>229</v>
      </c>
      <c r="E10" s="74">
        <v>545088</v>
      </c>
      <c r="F10" s="552"/>
      <c r="G10" s="553"/>
      <c r="H10" s="554"/>
      <c r="I10" s="552"/>
      <c r="J10" s="553"/>
      <c r="K10" s="554"/>
      <c r="L10" s="240">
        <f t="shared" si="0"/>
        <v>545088</v>
      </c>
    </row>
    <row r="11" spans="2:15" ht="12.75">
      <c r="B11" s="170"/>
      <c r="C11" s="214"/>
      <c r="D11" s="215" t="s">
        <v>173</v>
      </c>
      <c r="E11" s="74">
        <v>2165978</v>
      </c>
      <c r="F11" s="552"/>
      <c r="G11" s="553"/>
      <c r="H11" s="554"/>
      <c r="I11" s="552"/>
      <c r="J11" s="553"/>
      <c r="K11" s="554"/>
      <c r="L11" s="240">
        <f>E11+F11+H11+I11</f>
        <v>2165978</v>
      </c>
      <c r="M11" s="44"/>
      <c r="N11" s="44"/>
      <c r="O11" s="44"/>
    </row>
    <row r="12" spans="2:12" ht="12.75">
      <c r="B12" s="170"/>
      <c r="C12" s="214"/>
      <c r="D12" s="215" t="s">
        <v>174</v>
      </c>
      <c r="E12" s="74">
        <v>164100</v>
      </c>
      <c r="F12" s="552"/>
      <c r="G12" s="553"/>
      <c r="H12" s="554"/>
      <c r="I12" s="552"/>
      <c r="J12" s="553"/>
      <c r="K12" s="554"/>
      <c r="L12" s="240">
        <f t="shared" si="0"/>
        <v>164100</v>
      </c>
    </row>
    <row r="13" spans="2:14" ht="12.75">
      <c r="B13" s="170"/>
      <c r="C13" s="156"/>
      <c r="D13" s="157" t="s">
        <v>207</v>
      </c>
      <c r="E13" s="61">
        <v>260200</v>
      </c>
      <c r="F13" s="552"/>
      <c r="G13" s="553"/>
      <c r="H13" s="554"/>
      <c r="I13" s="552"/>
      <c r="J13" s="553"/>
      <c r="K13" s="554"/>
      <c r="L13" s="239">
        <f t="shared" si="0"/>
        <v>260200</v>
      </c>
      <c r="N13" s="44"/>
    </row>
    <row r="14" spans="2:13" ht="13.5" thickBot="1">
      <c r="B14" s="170"/>
      <c r="C14" s="156"/>
      <c r="D14" s="157" t="s">
        <v>179</v>
      </c>
      <c r="E14" s="61">
        <v>0</v>
      </c>
      <c r="F14" s="552"/>
      <c r="G14" s="553"/>
      <c r="H14" s="554"/>
      <c r="I14" s="552"/>
      <c r="J14" s="553"/>
      <c r="K14" s="554"/>
      <c r="L14" s="239">
        <f t="shared" si="0"/>
        <v>0</v>
      </c>
      <c r="M14" s="44"/>
    </row>
    <row r="15" spans="2:12" ht="14.25" thickBot="1" thickTop="1">
      <c r="B15" s="532" t="s">
        <v>175</v>
      </c>
      <c r="C15" s="533"/>
      <c r="D15" s="534"/>
      <c r="E15" s="231">
        <f>E8+E5</f>
        <v>4876565</v>
      </c>
      <c r="F15" s="538">
        <f>F8+F5</f>
        <v>0</v>
      </c>
      <c r="G15" s="539"/>
      <c r="H15" s="570"/>
      <c r="I15" s="538">
        <f>I8+I5</f>
        <v>0</v>
      </c>
      <c r="J15" s="539"/>
      <c r="K15" s="570"/>
      <c r="L15" s="397">
        <f>L8+L5</f>
        <v>4876565</v>
      </c>
    </row>
    <row r="16" spans="2:12" ht="13.5" thickTop="1"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</row>
    <row r="17" spans="2:12" ht="13.5" thickBot="1">
      <c r="B17" s="528" t="s">
        <v>178</v>
      </c>
      <c r="C17" s="528"/>
      <c r="D17" s="528"/>
      <c r="E17" s="528"/>
      <c r="F17" s="528"/>
      <c r="G17" s="528"/>
      <c r="H17" s="528"/>
      <c r="I17" s="528"/>
      <c r="J17" s="528"/>
      <c r="K17" s="528"/>
      <c r="L17" s="528"/>
    </row>
    <row r="18" spans="2:12" ht="13.5" customHeight="1" thickBot="1" thickTop="1">
      <c r="B18" s="462" t="s">
        <v>62</v>
      </c>
      <c r="C18" s="468" t="s">
        <v>63</v>
      </c>
      <c r="D18" s="494" t="s">
        <v>64</v>
      </c>
      <c r="E18" s="420" t="s">
        <v>268</v>
      </c>
      <c r="F18" s="453" t="s">
        <v>371</v>
      </c>
      <c r="G18" s="454"/>
      <c r="H18" s="454"/>
      <c r="I18" s="454"/>
      <c r="J18" s="454"/>
      <c r="K18" s="478"/>
      <c r="L18" s="544"/>
    </row>
    <row r="19" spans="2:12" ht="21.75" customHeight="1" thickBot="1">
      <c r="B19" s="463"/>
      <c r="C19" s="469"/>
      <c r="D19" s="495"/>
      <c r="E19" s="418"/>
      <c r="F19" s="546" t="s">
        <v>315</v>
      </c>
      <c r="G19" s="547"/>
      <c r="H19" s="546" t="s">
        <v>316</v>
      </c>
      <c r="I19" s="547"/>
      <c r="J19" s="546" t="s">
        <v>317</v>
      </c>
      <c r="K19" s="547"/>
      <c r="L19" s="545"/>
    </row>
    <row r="20" spans="2:12" ht="14.25" thickBot="1" thickTop="1">
      <c r="B20" s="176" t="s">
        <v>6</v>
      </c>
      <c r="C20" s="542" t="s">
        <v>170</v>
      </c>
      <c r="D20" s="543"/>
      <c r="E20" s="218">
        <f>SUM(E21:E27)</f>
        <v>1271914</v>
      </c>
      <c r="F20" s="550">
        <f>SUM(F21:G27)</f>
        <v>0</v>
      </c>
      <c r="G20" s="569"/>
      <c r="H20" s="550">
        <f>SUM(H21:I27)</f>
        <v>0</v>
      </c>
      <c r="I20" s="569"/>
      <c r="J20" s="550">
        <f>SUM(J21:K27)</f>
        <v>0</v>
      </c>
      <c r="K20" s="551"/>
      <c r="L20" s="398">
        <f>SUM(L21:L27)</f>
        <v>1271914</v>
      </c>
    </row>
    <row r="21" spans="2:12" ht="12.75">
      <c r="B21" s="177"/>
      <c r="C21" s="173"/>
      <c r="D21" s="173" t="s">
        <v>190</v>
      </c>
      <c r="E21" s="224">
        <v>212872</v>
      </c>
      <c r="F21" s="548"/>
      <c r="G21" s="549"/>
      <c r="H21" s="548"/>
      <c r="I21" s="549"/>
      <c r="J21" s="548"/>
      <c r="K21" s="568"/>
      <c r="L21" s="399">
        <f aca="true" t="shared" si="1" ref="L21:L27">E21+F21+H21+J21</f>
        <v>212872</v>
      </c>
    </row>
    <row r="22" spans="2:12" ht="12.75">
      <c r="B22" s="178"/>
      <c r="C22" s="261"/>
      <c r="D22" s="261" t="s">
        <v>361</v>
      </c>
      <c r="E22" s="262">
        <v>984790</v>
      </c>
      <c r="F22" s="381"/>
      <c r="G22" s="382"/>
      <c r="H22" s="535"/>
      <c r="I22" s="536"/>
      <c r="J22" s="381"/>
      <c r="K22" s="383"/>
      <c r="L22" s="400">
        <f t="shared" si="1"/>
        <v>984790</v>
      </c>
    </row>
    <row r="23" spans="2:12" ht="12.75">
      <c r="B23" s="178"/>
      <c r="C23" s="261"/>
      <c r="D23" s="277" t="s">
        <v>284</v>
      </c>
      <c r="E23" s="262">
        <v>51922</v>
      </c>
      <c r="F23" s="535"/>
      <c r="G23" s="537"/>
      <c r="H23" s="535"/>
      <c r="I23" s="537"/>
      <c r="J23" s="535"/>
      <c r="K23" s="536"/>
      <c r="L23" s="401">
        <f t="shared" si="1"/>
        <v>51922</v>
      </c>
    </row>
    <row r="24" spans="2:12" ht="12.75">
      <c r="B24" s="178"/>
      <c r="C24" s="174"/>
      <c r="D24" s="233" t="s">
        <v>243</v>
      </c>
      <c r="E24" s="225">
        <v>0</v>
      </c>
      <c r="F24" s="535"/>
      <c r="G24" s="537"/>
      <c r="H24" s="535"/>
      <c r="I24" s="537"/>
      <c r="J24" s="535"/>
      <c r="K24" s="536"/>
      <c r="L24" s="401">
        <f t="shared" si="1"/>
        <v>0</v>
      </c>
    </row>
    <row r="25" spans="2:12" s="223" customFormat="1" ht="12.75">
      <c r="B25" s="221"/>
      <c r="C25" s="222"/>
      <c r="D25" s="226" t="s">
        <v>223</v>
      </c>
      <c r="E25" s="225">
        <v>22330</v>
      </c>
      <c r="F25" s="535"/>
      <c r="G25" s="537"/>
      <c r="H25" s="535"/>
      <c r="I25" s="537"/>
      <c r="J25" s="535"/>
      <c r="K25" s="536"/>
      <c r="L25" s="401">
        <f t="shared" si="1"/>
        <v>22330</v>
      </c>
    </row>
    <row r="26" spans="2:12" ht="12.75">
      <c r="B26" s="178"/>
      <c r="C26" s="174"/>
      <c r="D26" s="174"/>
      <c r="E26" s="219">
        <v>0</v>
      </c>
      <c r="F26" s="535"/>
      <c r="G26" s="537"/>
      <c r="H26" s="535"/>
      <c r="I26" s="537"/>
      <c r="J26" s="535"/>
      <c r="K26" s="536"/>
      <c r="L26" s="402">
        <f t="shared" si="1"/>
        <v>0</v>
      </c>
    </row>
    <row r="27" spans="2:14" ht="13.5" thickBot="1">
      <c r="B27" s="179"/>
      <c r="C27" s="175"/>
      <c r="D27" s="175"/>
      <c r="E27" s="220">
        <v>0</v>
      </c>
      <c r="F27" s="535"/>
      <c r="G27" s="537"/>
      <c r="H27" s="535"/>
      <c r="I27" s="537"/>
      <c r="J27" s="535"/>
      <c r="K27" s="536"/>
      <c r="L27" s="403">
        <f t="shared" si="1"/>
        <v>0</v>
      </c>
      <c r="N27" s="44"/>
    </row>
    <row r="28" spans="2:12" ht="14.25" thickBot="1" thickTop="1">
      <c r="B28" s="532" t="s">
        <v>175</v>
      </c>
      <c r="C28" s="533"/>
      <c r="D28" s="534"/>
      <c r="E28" s="231">
        <f>E20</f>
        <v>1271914</v>
      </c>
      <c r="F28" s="538">
        <f>F20</f>
        <v>0</v>
      </c>
      <c r="G28" s="539"/>
      <c r="H28" s="538">
        <f>H20</f>
        <v>0</v>
      </c>
      <c r="I28" s="539"/>
      <c r="J28" s="538">
        <f>J20</f>
        <v>0</v>
      </c>
      <c r="K28" s="539"/>
      <c r="L28" s="404">
        <f>L20</f>
        <v>1271914</v>
      </c>
    </row>
    <row r="29" ht="13.5" thickTop="1"/>
    <row r="30" spans="9:11" ht="12.75">
      <c r="I30" s="44"/>
      <c r="J30" s="44"/>
      <c r="K30" s="44"/>
    </row>
  </sheetData>
  <sheetProtection/>
  <mergeCells count="73">
    <mergeCell ref="J26:K26"/>
    <mergeCell ref="H26:I26"/>
    <mergeCell ref="J24:K24"/>
    <mergeCell ref="J25:K25"/>
    <mergeCell ref="H25:I25"/>
    <mergeCell ref="J28:K28"/>
    <mergeCell ref="F27:G27"/>
    <mergeCell ref="H27:I27"/>
    <mergeCell ref="J27:K27"/>
    <mergeCell ref="J21:K21"/>
    <mergeCell ref="F20:G20"/>
    <mergeCell ref="J19:K19"/>
    <mergeCell ref="F10:H10"/>
    <mergeCell ref="F14:H14"/>
    <mergeCell ref="I10:K10"/>
    <mergeCell ref="I15:K15"/>
    <mergeCell ref="H20:I20"/>
    <mergeCell ref="F13:H13"/>
    <mergeCell ref="F15:H15"/>
    <mergeCell ref="F4:H4"/>
    <mergeCell ref="F8:H8"/>
    <mergeCell ref="F6:H6"/>
    <mergeCell ref="I5:K5"/>
    <mergeCell ref="F7:H7"/>
    <mergeCell ref="I6:K6"/>
    <mergeCell ref="F5:H5"/>
    <mergeCell ref="I9:K9"/>
    <mergeCell ref="I14:K14"/>
    <mergeCell ref="F12:H12"/>
    <mergeCell ref="I13:K13"/>
    <mergeCell ref="J20:K20"/>
    <mergeCell ref="L3:L4"/>
    <mergeCell ref="F3:K3"/>
    <mergeCell ref="F11:H11"/>
    <mergeCell ref="I12:K12"/>
    <mergeCell ref="I11:K11"/>
    <mergeCell ref="I7:K7"/>
    <mergeCell ref="I8:K8"/>
    <mergeCell ref="I4:K4"/>
    <mergeCell ref="F9:H9"/>
    <mergeCell ref="D3:D4"/>
    <mergeCell ref="C20:D20"/>
    <mergeCell ref="F23:G23"/>
    <mergeCell ref="L18:L19"/>
    <mergeCell ref="F18:K18"/>
    <mergeCell ref="F19:G19"/>
    <mergeCell ref="H19:I19"/>
    <mergeCell ref="F21:G21"/>
    <mergeCell ref="H21:I21"/>
    <mergeCell ref="J23:K23"/>
    <mergeCell ref="E18:E19"/>
    <mergeCell ref="F24:G24"/>
    <mergeCell ref="B18:B19"/>
    <mergeCell ref="C18:C19"/>
    <mergeCell ref="D18:D19"/>
    <mergeCell ref="H22:I22"/>
    <mergeCell ref="F26:G26"/>
    <mergeCell ref="F28:G28"/>
    <mergeCell ref="B28:D28"/>
    <mergeCell ref="F25:G25"/>
    <mergeCell ref="H28:I28"/>
    <mergeCell ref="H24:I24"/>
    <mergeCell ref="H23:I23"/>
    <mergeCell ref="B17:L17"/>
    <mergeCell ref="B2:L2"/>
    <mergeCell ref="B1:L1"/>
    <mergeCell ref="B16:L16"/>
    <mergeCell ref="B15:D15"/>
    <mergeCell ref="B3:B4"/>
    <mergeCell ref="C8:D8"/>
    <mergeCell ref="C3:C4"/>
    <mergeCell ref="E3:E4"/>
    <mergeCell ref="C5:D5"/>
  </mergeCells>
  <printOptions/>
  <pageMargins left="0.28" right="0.26" top="1" bottom="1" header="0.4921259845" footer="0.4921259845"/>
  <pageSetup horizontalDpi="300" verticalDpi="300" orientation="portrait" paperSize="9" scale="90" r:id="rId1"/>
  <ignoredErrors>
    <ignoredError sqref="L11" formula="1"/>
    <ignoredError sqref="E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31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7.421875" style="0" customWidth="1"/>
    <col min="2" max="2" width="12.57421875" style="0" customWidth="1"/>
    <col min="3" max="3" width="7.00390625" style="0" customWidth="1"/>
    <col min="4" max="4" width="5.00390625" style="0" customWidth="1"/>
    <col min="5" max="8" width="5.7109375" style="0" customWidth="1"/>
    <col min="9" max="9" width="12.00390625" style="0" customWidth="1"/>
    <col min="11" max="11" width="9.57421875" style="0" bestFit="1" customWidth="1"/>
    <col min="12" max="12" width="15.00390625" style="0" customWidth="1"/>
  </cols>
  <sheetData>
    <row r="1" spans="1:9" ht="15">
      <c r="A1" s="587" t="s">
        <v>210</v>
      </c>
      <c r="B1" s="587"/>
      <c r="C1" s="587"/>
      <c r="D1" s="587"/>
      <c r="E1" s="587"/>
      <c r="F1" s="587"/>
      <c r="G1" s="587"/>
      <c r="H1" s="587"/>
      <c r="I1" s="587"/>
    </row>
    <row r="2" spans="1:9" ht="13.5" thickBot="1">
      <c r="A2" s="596"/>
      <c r="B2" s="596"/>
      <c r="C2" s="596"/>
      <c r="D2" s="596"/>
      <c r="E2" s="596"/>
      <c r="F2" s="596"/>
      <c r="G2" s="596"/>
      <c r="H2" s="596"/>
      <c r="I2" s="596"/>
    </row>
    <row r="3" spans="1:9" ht="13.5" customHeight="1" thickTop="1">
      <c r="A3" s="597" t="s">
        <v>131</v>
      </c>
      <c r="B3" s="420" t="s">
        <v>268</v>
      </c>
      <c r="C3" s="593" t="s">
        <v>370</v>
      </c>
      <c r="D3" s="594"/>
      <c r="E3" s="594"/>
      <c r="F3" s="594"/>
      <c r="G3" s="594"/>
      <c r="H3" s="595"/>
      <c r="I3" s="415" t="s">
        <v>314</v>
      </c>
    </row>
    <row r="4" spans="1:9" ht="13.5" customHeight="1">
      <c r="A4" s="598"/>
      <c r="B4" s="600"/>
      <c r="C4" s="589" t="s">
        <v>320</v>
      </c>
      <c r="D4" s="590"/>
      <c r="E4" s="591"/>
      <c r="F4" s="589" t="s">
        <v>321</v>
      </c>
      <c r="G4" s="590"/>
      <c r="H4" s="591"/>
      <c r="I4" s="588"/>
    </row>
    <row r="5" spans="1:9" ht="15" customHeight="1" thickBot="1">
      <c r="A5" s="599"/>
      <c r="B5" s="418"/>
      <c r="C5" s="592" t="s">
        <v>315</v>
      </c>
      <c r="D5" s="592"/>
      <c r="E5" s="592" t="s">
        <v>316</v>
      </c>
      <c r="F5" s="592"/>
      <c r="G5" s="571" t="s">
        <v>317</v>
      </c>
      <c r="H5" s="571"/>
      <c r="I5" s="416"/>
    </row>
    <row r="6" spans="1:12" ht="13.5" thickTop="1">
      <c r="A6" s="329" t="s">
        <v>197</v>
      </c>
      <c r="B6" s="330">
        <f>'BEŽNÉ PRÍJMY'!E95</f>
        <v>8040986</v>
      </c>
      <c r="C6" s="573">
        <f>'BEŽNÉ PRÍJMY'!F95</f>
        <v>189350</v>
      </c>
      <c r="D6" s="574"/>
      <c r="E6" s="575"/>
      <c r="F6" s="573">
        <f>'BEŽNÉ PRÍJMY'!G95</f>
        <v>0</v>
      </c>
      <c r="G6" s="574"/>
      <c r="H6" s="575"/>
      <c r="I6" s="331">
        <f>'BEŽNÉ PRÍJMY'!H95</f>
        <v>8230336</v>
      </c>
      <c r="K6" s="44"/>
      <c r="L6" s="44"/>
    </row>
    <row r="7" spans="1:11" ht="13.5" thickBot="1">
      <c r="A7" s="332" t="s">
        <v>198</v>
      </c>
      <c r="B7" s="220">
        <f>'BEŽNÉ VÝDAVKY'!E172</f>
        <v>9205841</v>
      </c>
      <c r="C7" s="586">
        <f>'BEŽNÉ VÝDAVKY'!F172</f>
        <v>-48000</v>
      </c>
      <c r="D7" s="586"/>
      <c r="E7" s="586">
        <f>'BEŽNÉ VÝDAVKY'!G172</f>
        <v>69175</v>
      </c>
      <c r="F7" s="586"/>
      <c r="G7" s="586">
        <f>'BEŽNÉ VÝDAVKY'!H172</f>
        <v>0</v>
      </c>
      <c r="H7" s="586"/>
      <c r="I7" s="333">
        <f>'BEŽNÉ VÝDAVKY'!I172</f>
        <v>9227016</v>
      </c>
      <c r="K7" s="44"/>
    </row>
    <row r="8" spans="1:12" ht="16.5" customHeight="1" thickBot="1">
      <c r="A8" s="334" t="s">
        <v>199</v>
      </c>
      <c r="B8" s="335">
        <f>B6-B7</f>
        <v>-1164855</v>
      </c>
      <c r="C8" s="580">
        <f>(C6+F6)-(C7+E7+G7)</f>
        <v>168175</v>
      </c>
      <c r="D8" s="581"/>
      <c r="E8" s="581"/>
      <c r="F8" s="581"/>
      <c r="G8" s="581"/>
      <c r="H8" s="582"/>
      <c r="I8" s="336">
        <f>I6-I7</f>
        <v>-996680</v>
      </c>
      <c r="K8" s="44"/>
      <c r="L8" s="44"/>
    </row>
    <row r="9" spans="1:9" ht="14.25" thickBot="1" thickTop="1">
      <c r="A9" s="583"/>
      <c r="B9" s="584"/>
      <c r="C9" s="584"/>
      <c r="D9" s="584"/>
      <c r="E9" s="584"/>
      <c r="F9" s="584"/>
      <c r="G9" s="584"/>
      <c r="H9" s="584"/>
      <c r="I9" s="585"/>
    </row>
    <row r="10" spans="1:12" ht="13.5" thickTop="1">
      <c r="A10" s="329" t="s">
        <v>200</v>
      </c>
      <c r="B10" s="330">
        <f>'KAPITÁLOVÉ PRÍJMY'!E38</f>
        <v>5919606</v>
      </c>
      <c r="C10" s="573">
        <f>'KAPITÁLOVÉ PRÍJMY'!F38</f>
        <v>0</v>
      </c>
      <c r="D10" s="574"/>
      <c r="E10" s="575"/>
      <c r="F10" s="573">
        <f>'KAPITÁLOVÉ PRÍJMY'!G38</f>
        <v>0</v>
      </c>
      <c r="G10" s="574"/>
      <c r="H10" s="575"/>
      <c r="I10" s="331">
        <f>'KAPITÁLOVÉ PRÍJMY'!H38</f>
        <v>5919606</v>
      </c>
      <c r="K10" s="44"/>
      <c r="L10" s="44"/>
    </row>
    <row r="11" spans="1:12" ht="13.5" thickBot="1">
      <c r="A11" s="332" t="s">
        <v>201</v>
      </c>
      <c r="B11" s="220">
        <f>'KAPITÁLVÉ VÝDAVKY'!E75</f>
        <v>8359165</v>
      </c>
      <c r="C11" s="578">
        <f>'KAPITÁLVÉ VÝDAVKY'!F75</f>
        <v>48000</v>
      </c>
      <c r="D11" s="579"/>
      <c r="E11" s="578">
        <f>'KAPITÁLVÉ VÝDAVKY'!G75</f>
        <v>120412</v>
      </c>
      <c r="F11" s="579"/>
      <c r="G11" s="578">
        <f>'KAPITÁLVÉ VÝDAVKY'!H75</f>
        <v>0</v>
      </c>
      <c r="H11" s="579"/>
      <c r="I11" s="333">
        <f>'KAPITÁLVÉ VÝDAVKY'!I75</f>
        <v>8527577</v>
      </c>
      <c r="K11" s="44"/>
      <c r="L11" s="44"/>
    </row>
    <row r="12" spans="1:12" ht="18" customHeight="1" thickBot="1">
      <c r="A12" s="334" t="s">
        <v>202</v>
      </c>
      <c r="B12" s="335">
        <f>B10-B11</f>
        <v>-2439559</v>
      </c>
      <c r="C12" s="580">
        <f>(C10+F10)-(C11+E11+G11)</f>
        <v>-168412</v>
      </c>
      <c r="D12" s="581"/>
      <c r="E12" s="581"/>
      <c r="F12" s="581"/>
      <c r="G12" s="581"/>
      <c r="H12" s="582"/>
      <c r="I12" s="336">
        <f>I10-I11</f>
        <v>-2607971</v>
      </c>
      <c r="L12" s="44"/>
    </row>
    <row r="13" spans="1:9" ht="14.25" thickBot="1" thickTop="1">
      <c r="A13" s="583"/>
      <c r="B13" s="584"/>
      <c r="C13" s="584"/>
      <c r="D13" s="584"/>
      <c r="E13" s="584"/>
      <c r="F13" s="584"/>
      <c r="G13" s="584"/>
      <c r="H13" s="584"/>
      <c r="I13" s="585"/>
    </row>
    <row r="14" spans="1:9" ht="13.5" thickTop="1">
      <c r="A14" s="329" t="s">
        <v>203</v>
      </c>
      <c r="B14" s="330">
        <f>'FINANČNÉ OPERÁCIE'!E15</f>
        <v>4876565</v>
      </c>
      <c r="C14" s="573">
        <f>'FINANČNÉ OPERÁCIE'!F15</f>
        <v>0</v>
      </c>
      <c r="D14" s="574"/>
      <c r="E14" s="575"/>
      <c r="F14" s="573">
        <f>'FINANČNÉ OPERÁCIE'!I15</f>
        <v>0</v>
      </c>
      <c r="G14" s="574"/>
      <c r="H14" s="575"/>
      <c r="I14" s="331">
        <f>'FINANČNÉ OPERÁCIE'!L15</f>
        <v>4876565</v>
      </c>
    </row>
    <row r="15" spans="1:9" ht="13.5" thickBot="1">
      <c r="A15" s="332" t="s">
        <v>204</v>
      </c>
      <c r="B15" s="220">
        <f>'FINANČNÉ OPERÁCIE'!E28</f>
        <v>1271914</v>
      </c>
      <c r="C15" s="576">
        <f>'FINANČNÉ OPERÁCIE'!F28</f>
        <v>0</v>
      </c>
      <c r="D15" s="577"/>
      <c r="E15" s="576">
        <f>'FINANČNÉ OPERÁCIE'!H28</f>
        <v>0</v>
      </c>
      <c r="F15" s="577"/>
      <c r="G15" s="576">
        <f>'FINANČNÉ OPERÁCIE'!J28</f>
        <v>0</v>
      </c>
      <c r="H15" s="577"/>
      <c r="I15" s="333">
        <f>'FINANČNÉ OPERÁCIE'!L28</f>
        <v>1271914</v>
      </c>
    </row>
    <row r="16" spans="1:9" ht="15.75" customHeight="1" thickBot="1">
      <c r="A16" s="334" t="s">
        <v>205</v>
      </c>
      <c r="B16" s="335">
        <f>B14-B15</f>
        <v>3604651</v>
      </c>
      <c r="C16" s="580">
        <f>(C14+F14)-(C15+E15+G15)</f>
        <v>0</v>
      </c>
      <c r="D16" s="581"/>
      <c r="E16" s="581"/>
      <c r="F16" s="581"/>
      <c r="G16" s="581"/>
      <c r="H16" s="582"/>
      <c r="I16" s="336">
        <f>I14-I15</f>
        <v>3604651</v>
      </c>
    </row>
    <row r="17" spans="1:9" ht="14.25" thickBot="1" thickTop="1">
      <c r="A17" s="604"/>
      <c r="B17" s="596"/>
      <c r="C17" s="596"/>
      <c r="D17" s="596"/>
      <c r="E17" s="596"/>
      <c r="F17" s="596"/>
      <c r="G17" s="596"/>
      <c r="H17" s="596"/>
      <c r="I17" s="605"/>
    </row>
    <row r="18" spans="1:9" ht="13.5" thickTop="1">
      <c r="A18" s="606" t="s">
        <v>322</v>
      </c>
      <c r="B18" s="607"/>
      <c r="C18" s="573">
        <f>C6+C10+C14</f>
        <v>189350</v>
      </c>
      <c r="D18" s="574"/>
      <c r="E18" s="575"/>
      <c r="F18" s="573">
        <f>F14+F10+F6</f>
        <v>0</v>
      </c>
      <c r="G18" s="574"/>
      <c r="H18" s="575"/>
      <c r="I18" s="610"/>
    </row>
    <row r="19" spans="1:9" ht="13.5" thickBot="1">
      <c r="A19" s="608"/>
      <c r="B19" s="609"/>
      <c r="C19" s="576">
        <f>C15+C11+C7</f>
        <v>0</v>
      </c>
      <c r="D19" s="577"/>
      <c r="E19" s="576">
        <f>E15+E11+E7</f>
        <v>189587</v>
      </c>
      <c r="F19" s="577"/>
      <c r="G19" s="576">
        <f>G15+G11+G7</f>
        <v>0</v>
      </c>
      <c r="H19" s="577"/>
      <c r="I19" s="611"/>
    </row>
    <row r="20" spans="1:11" ht="17.25" thickBot="1" thickTop="1">
      <c r="A20" s="337" t="s">
        <v>206</v>
      </c>
      <c r="B20" s="338">
        <f>B8+B12+B16</f>
        <v>237</v>
      </c>
      <c r="C20" s="601">
        <f>(C18+F18)-(C19+E19+G19)</f>
        <v>-237</v>
      </c>
      <c r="D20" s="602"/>
      <c r="E20" s="602"/>
      <c r="F20" s="602"/>
      <c r="G20" s="602"/>
      <c r="H20" s="603"/>
      <c r="I20" s="339">
        <f>I16+I12+I8</f>
        <v>0</v>
      </c>
      <c r="K20" s="44"/>
    </row>
    <row r="21" ht="13.5" thickTop="1"/>
    <row r="23" spans="2:9" ht="12.75">
      <c r="B23" s="44"/>
      <c r="I23" s="44"/>
    </row>
    <row r="25" ht="12.75">
      <c r="A25" t="s">
        <v>382</v>
      </c>
    </row>
    <row r="26" ht="12.75">
      <c r="A26" s="57" t="s">
        <v>368</v>
      </c>
    </row>
    <row r="28" spans="5:8" ht="12.75">
      <c r="E28" s="572"/>
      <c r="F28" s="572"/>
      <c r="G28" s="572"/>
      <c r="H28" s="572"/>
    </row>
    <row r="29" spans="5:8" ht="12.75">
      <c r="E29" s="572" t="s">
        <v>369</v>
      </c>
      <c r="F29" s="572"/>
      <c r="G29" s="572"/>
      <c r="H29" s="572"/>
    </row>
    <row r="30" spans="3:8" ht="12.75">
      <c r="C30" t="s">
        <v>92</v>
      </c>
      <c r="E30" s="572" t="s">
        <v>381</v>
      </c>
      <c r="F30" s="572"/>
      <c r="G30" s="572"/>
      <c r="H30" s="572"/>
    </row>
    <row r="31" spans="5:7" ht="12.75">
      <c r="E31" s="572"/>
      <c r="F31" s="572"/>
      <c r="G31" s="572"/>
    </row>
  </sheetData>
  <sheetProtection/>
  <mergeCells count="44">
    <mergeCell ref="C10:E10"/>
    <mergeCell ref="F10:H10"/>
    <mergeCell ref="G11:H11"/>
    <mergeCell ref="C11:D11"/>
    <mergeCell ref="E31:G31"/>
    <mergeCell ref="C20:H20"/>
    <mergeCell ref="C16:H16"/>
    <mergeCell ref="A17:I17"/>
    <mergeCell ref="A18:B19"/>
    <mergeCell ref="C19:D19"/>
    <mergeCell ref="F18:H18"/>
    <mergeCell ref="I18:I19"/>
    <mergeCell ref="E19:F19"/>
    <mergeCell ref="G19:H19"/>
    <mergeCell ref="A1:I1"/>
    <mergeCell ref="I3:I5"/>
    <mergeCell ref="C4:E4"/>
    <mergeCell ref="F4:H4"/>
    <mergeCell ref="C5:D5"/>
    <mergeCell ref="E5:F5"/>
    <mergeCell ref="C3:H3"/>
    <mergeCell ref="A2:I2"/>
    <mergeCell ref="A3:A5"/>
    <mergeCell ref="B3:B5"/>
    <mergeCell ref="C7:D7"/>
    <mergeCell ref="E7:F7"/>
    <mergeCell ref="G7:H7"/>
    <mergeCell ref="C18:E18"/>
    <mergeCell ref="C12:H12"/>
    <mergeCell ref="E15:F15"/>
    <mergeCell ref="A13:I13"/>
    <mergeCell ref="C14:E14"/>
    <mergeCell ref="F14:H14"/>
    <mergeCell ref="C15:D15"/>
    <mergeCell ref="G5:H5"/>
    <mergeCell ref="E29:H29"/>
    <mergeCell ref="E30:H30"/>
    <mergeCell ref="E28:H28"/>
    <mergeCell ref="C6:E6"/>
    <mergeCell ref="F6:H6"/>
    <mergeCell ref="G15:H15"/>
    <mergeCell ref="E11:F11"/>
    <mergeCell ref="C8:H8"/>
    <mergeCell ref="A9:I9"/>
  </mergeCells>
  <printOptions/>
  <pageMargins left="0.37" right="0.34" top="1" bottom="1" header="0.4921259845" footer="0.4921259845"/>
  <pageSetup horizontalDpi="300" verticalDpi="3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kamenicky</dc:creator>
  <cp:keywords/>
  <dc:description/>
  <cp:lastModifiedBy>kamenicky</cp:lastModifiedBy>
  <cp:lastPrinted>2010-11-04T09:46:29Z</cp:lastPrinted>
  <dcterms:created xsi:type="dcterms:W3CDTF">2006-09-20T05:43:56Z</dcterms:created>
  <dcterms:modified xsi:type="dcterms:W3CDTF">2010-12-07T11:21:49Z</dcterms:modified>
  <cp:category/>
  <cp:version/>
  <cp:contentType/>
  <cp:contentStatus/>
</cp:coreProperties>
</file>