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EŽNÉ PRÍJMY" sheetId="1" r:id="rId1"/>
    <sheet name="Bežné príjmy - euro" sheetId="2" r:id="rId2"/>
    <sheet name="BEŽNÉ VÝDAVKY" sheetId="3" r:id="rId3"/>
    <sheet name="Bežné výdavky euro" sheetId="4" r:id="rId4"/>
    <sheet name="KAPITÁLOVÉ PRÍJMY" sheetId="5" r:id="rId5"/>
    <sheet name="Kapitálové príjmy euro" sheetId="6" r:id="rId6"/>
    <sheet name="KAPITÁLVÉ VÝDAVKY" sheetId="7" r:id="rId7"/>
    <sheet name="Kapitálové výdavky euro" sheetId="8" r:id="rId8"/>
    <sheet name="FINANČNÉ OPERÁCIE" sheetId="9" r:id="rId9"/>
    <sheet name="fin. op. euro" sheetId="10" r:id="rId10"/>
    <sheet name="HOSP." sheetId="11" r:id="rId11"/>
    <sheet name="hosp. euro" sheetId="12" r:id="rId12"/>
  </sheets>
  <definedNames/>
  <calcPr fullCalcOnLoad="1"/>
</workbook>
</file>

<file path=xl/sharedStrings.xml><?xml version="1.0" encoding="utf-8"?>
<sst xmlns="http://schemas.openxmlformats.org/spreadsheetml/2006/main" count="1042" uniqueCount="394">
  <si>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</si>
  <si>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</si>
  <si>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</si>
  <si>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</si>
  <si>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</si>
  <si>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</si>
  <si>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</si>
  <si>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</si>
  <si>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</si>
  <si>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</si>
  <si>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</si>
  <si>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</si>
  <si>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</si>
  <si>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</si>
  <si>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</si>
  <si>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</si>
  <si>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</si>
  <si>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</si>
  <si>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</si>
  <si>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Cestná doprava / transfér SAD /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</si>
  <si>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</si>
  <si>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</si>
  <si>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</si>
  <si>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</si>
  <si>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</si>
  <si>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</si>
  <si>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</si>
  <si>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</si>
  <si>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</si>
  <si>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</si>
  <si>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</si>
  <si>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</si>
  <si>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</si>
  <si>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</si>
  <si>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</si>
  <si>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</si>
  <si>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</si>
  <si>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</si>
  <si>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</si>
  <si>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</si>
  <si>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Knihy</t>
  </si>
  <si>
    <t>Ostatné transféry na  kultúru</t>
  </si>
  <si>
    <t>08.4</t>
  </si>
  <si>
    <t>Náboženské a iné spoločenské služby</t>
  </si>
  <si>
    <t>Školstvo</t>
  </si>
  <si>
    <t>Školský úrad</t>
  </si>
  <si>
    <t>Rezerva na školstvo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</si>
  <si>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</si>
  <si>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</si>
  <si>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</si>
  <si>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</si>
  <si>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</si>
  <si>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</si>
  <si>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</si>
  <si>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</si>
  <si>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</si>
  <si>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</si>
  <si>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</si>
  <si>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</si>
  <si>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</si>
  <si>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</si>
  <si>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</si>
  <si>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</si>
  <si>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</si>
  <si>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</si>
  <si>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</si>
  <si>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bežné transfery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</si>
  <si>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</si>
  <si>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</si>
  <si>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</si>
  <si>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</si>
  <si>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</si>
  <si>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</si>
  <si>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</si>
  <si>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</si>
  <si>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</si>
  <si>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</si>
  <si>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</si>
  <si>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</si>
  <si>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</si>
  <si>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</si>
  <si>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</si>
  <si>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</si>
  <si>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</si>
  <si>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</si>
  <si>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</si>
  <si>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</si>
  <si>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</si>
  <si>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</si>
  <si>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</si>
  <si>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Za predaj parkovacích kariet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</si>
  <si>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</si>
  <si>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</si>
  <si>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</si>
  <si>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</si>
  <si>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</si>
  <si>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</si>
  <si>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</si>
  <si>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</si>
  <si>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</si>
  <si>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</si>
  <si>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</si>
  <si>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</si>
  <si>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</si>
  <si>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</si>
  <si>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</si>
  <si>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</si>
  <si>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</si>
  <si>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</si>
  <si>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</si>
  <si>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</si>
  <si>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</si>
  <si>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</si>
  <si>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</si>
  <si>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3%</t>
  </si>
  <si>
    <t>0,5% - výťažok z lotérie</t>
  </si>
  <si>
    <t>Dar "Dni Majstra Pavla" U.S.Steel</t>
  </si>
  <si>
    <t>Zahraničné granty</t>
  </si>
  <si>
    <t xml:space="preserve">Dni Majstra Pavla -CEF 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</si>
  <si>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</si>
  <si>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</si>
  <si>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</si>
  <si>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</si>
  <si>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</si>
  <si>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</si>
  <si>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</si>
  <si>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</si>
  <si>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</si>
  <si>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</si>
  <si>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</si>
  <si>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</si>
  <si>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</si>
  <si>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</si>
  <si>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</si>
  <si>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</si>
  <si>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</si>
  <si>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</si>
  <si>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</si>
  <si>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</si>
  <si>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</si>
  <si>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</si>
  <si>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</si>
  <si>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</si>
  <si>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</si>
  <si>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</si>
  <si>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</si>
  <si>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</si>
  <si>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</si>
  <si>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</si>
  <si>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</si>
  <si>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</si>
  <si>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</si>
  <si>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</si>
  <si>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</si>
  <si>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</si>
  <si>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</si>
  <si>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</si>
  <si>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</si>
  <si>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</si>
  <si>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</si>
  <si>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</si>
  <si>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</si>
  <si>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</si>
  <si>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</si>
  <si>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</si>
  <si>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</si>
  <si>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</si>
  <si>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</si>
  <si>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</si>
  <si>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</si>
  <si>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</si>
  <si>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</si>
  <si>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</si>
  <si>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</si>
  <si>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</si>
  <si>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</si>
  <si>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</si>
  <si>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</si>
  <si>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</si>
  <si>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</si>
  <si>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</si>
  <si>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</si>
  <si>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</si>
  <si>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</si>
  <si>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</si>
  <si>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</si>
  <si>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</si>
  <si>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</si>
  <si>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</si>
  <si>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</si>
  <si>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</si>
  <si>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</si>
  <si>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</si>
  <si>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</si>
  <si>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</si>
  <si>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</si>
  <si>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</si>
  <si>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komunitné centrum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</si>
  <si>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</si>
  <si>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</si>
  <si>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</si>
  <si>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</si>
  <si>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</si>
  <si>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</si>
  <si>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</si>
  <si>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</si>
  <si>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</si>
  <si>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</si>
  <si>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</si>
  <si>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</si>
  <si>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</si>
  <si>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</si>
  <si>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</si>
  <si>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</si>
  <si>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</si>
  <si>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</si>
  <si>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</si>
  <si>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 xml:space="preserve">rezerva </t>
  </si>
  <si>
    <t>Dotácia na vojn.hroby-Pamätník</t>
  </si>
  <si>
    <t>Ochrana životného prostredia</t>
  </si>
  <si>
    <t>Partnerské mestá</t>
  </si>
  <si>
    <t xml:space="preserve">Rezerva </t>
  </si>
  <si>
    <t>Výstava CR Holiday World Praha 2008 - PSK</t>
  </si>
  <si>
    <t>Dar "Dni Majstra Pavla"-Istrobanka</t>
  </si>
  <si>
    <t>Dar "Dni Majstra Pavla" Podtatr.vod.spo.</t>
  </si>
  <si>
    <t>Dar "Dni Majstra Pavla" Prešov.sam.kraj</t>
  </si>
  <si>
    <t>Dar "Dni Majstra Pavla" Úrad vlády SR</t>
  </si>
  <si>
    <t>leasing</t>
  </si>
  <si>
    <t>REGOB</t>
  </si>
  <si>
    <t>Vojnové hroby</t>
  </si>
  <si>
    <t>Rozvoz vody na Lev.Lúky</t>
  </si>
  <si>
    <t>Náklady na školstvo-cirkev.</t>
  </si>
  <si>
    <t>08.2.0.</t>
  </si>
  <si>
    <t>finančný prenájom</t>
  </si>
  <si>
    <t>IBV sídl. Západ verejné osvetlenie</t>
  </si>
  <si>
    <t>Káblová televízia - štúdia</t>
  </si>
  <si>
    <t>Polohopis výškopis, zamerania</t>
  </si>
  <si>
    <t>Transfer KÚCD a PK</t>
  </si>
  <si>
    <t>nákup pozemkov Mengušovská</t>
  </si>
  <si>
    <t>nákup pozemkov tur. chodník</t>
  </si>
  <si>
    <t>nákup pozemkov kúpalisko</t>
  </si>
  <si>
    <t>nákup pozemkov hradobné priekopy</t>
  </si>
  <si>
    <t>nákup pozemkov ul. Športovcov</t>
  </si>
  <si>
    <t>nákup pozemkov ul.Potočná</t>
  </si>
  <si>
    <t>nákup pozemkov ul.Štúrova</t>
  </si>
  <si>
    <t>Príspevok pre SÚZ</t>
  </si>
  <si>
    <t>ŠJ - nákup technológií</t>
  </si>
  <si>
    <t xml:space="preserve">predaj akcií </t>
  </si>
  <si>
    <t>20 B.J: Nájomné byty- sídl. Rozvoj</t>
  </si>
  <si>
    <t>TV 20 B.J: Nájomné byty- sídl. Rozvoj</t>
  </si>
  <si>
    <t>20 B.J: Nájomné byty- sídl. Západ</t>
  </si>
  <si>
    <t>TV 20 B.J: Nájomné byty- sídl. Západ</t>
  </si>
  <si>
    <t>Ižinierske siete - IBV Lev. Dolina</t>
  </si>
  <si>
    <t>TV 19 RCH Lev. Dolina</t>
  </si>
  <si>
    <t>Úprava chodníkov ul. Nad tehelňou</t>
  </si>
  <si>
    <t xml:space="preserve">Výstavba chodníka ul. Bottova </t>
  </si>
  <si>
    <t>MŠ Francisciho- konvektomat</t>
  </si>
  <si>
    <t>TP Ižinierske siete - IBV Plantáže</t>
  </si>
  <si>
    <t>TP -zeleň mesta</t>
  </si>
  <si>
    <t>Stavebný dozor, autorský dozor</t>
  </si>
  <si>
    <t>Príspevok pre MKS</t>
  </si>
  <si>
    <t>Viacúčelové ihrisko ZŠ Kluberta</t>
  </si>
  <si>
    <t>MPV pozemkov - skládka TKO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</si>
  <si>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</si>
  <si>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</si>
  <si>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</si>
  <si>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</si>
  <si>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</si>
  <si>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Transfer pre SÚZ</t>
  </si>
  <si>
    <t>20 B.J: Sociálne byty- Lev. Lúky</t>
  </si>
  <si>
    <t>Za prebytočný hnuteľný majetok</t>
  </si>
  <si>
    <t>TV k 4 BD Lev. Lúky</t>
  </si>
  <si>
    <t>Rozšírenie VO Závada</t>
  </si>
  <si>
    <t>Nákup budovy-Levočské Lúky</t>
  </si>
  <si>
    <t>ochrana deti</t>
  </si>
  <si>
    <t>Nákup sirény</t>
  </si>
  <si>
    <t>Ing. Miroslav Vilkovský</t>
  </si>
  <si>
    <t xml:space="preserve">     primátor mesta</t>
  </si>
  <si>
    <t>Časť 1.1 Bežný rozpočet</t>
  </si>
  <si>
    <t>Hradobné opevnenie</t>
  </si>
  <si>
    <t>hradobné opevnenie</t>
  </si>
  <si>
    <t>TP -priemyselný park</t>
  </si>
  <si>
    <t>vklad do ZI VNsP</t>
  </si>
  <si>
    <t>MK SR - NMP 47, výskum</t>
  </si>
  <si>
    <t>MK SR - NMP 58, výmena okien</t>
  </si>
  <si>
    <t>Dar "Dni Majstra Pavla" SLOV-MATIC</t>
  </si>
  <si>
    <t>Dar "Dni Majstra Pavla" -UniCredit bank</t>
  </si>
  <si>
    <t>Dar "Dni Majstra Pavla" - Pedant</t>
  </si>
  <si>
    <t>Dar "Dni Majstra Pavla" VÚB</t>
  </si>
  <si>
    <t>Rozšírenie VO Nad tehelňou</t>
  </si>
  <si>
    <t>TP servisný objekt-prestavba na DOS</t>
  </si>
  <si>
    <t>Nadácia Pontis-detské ihrisko VN</t>
  </si>
  <si>
    <t>UV SR- viacúčelové ihrisko</t>
  </si>
  <si>
    <t xml:space="preserve">TP -VNsP projekt, </t>
  </si>
  <si>
    <t>SR- Špeciálna ZŠ</t>
  </si>
  <si>
    <t>MPV MŠ G. Haina</t>
  </si>
  <si>
    <t>MPV - ostatné</t>
  </si>
  <si>
    <t>TP -prestavba NMP I. etapa</t>
  </si>
  <si>
    <t>Sklady palív k 4 BD Lev. Lúky</t>
  </si>
  <si>
    <t>NMP č.58 -Kino , výmena okien</t>
  </si>
  <si>
    <t>Transfer - NUTIS</t>
  </si>
  <si>
    <t>Transfer - MK DNP</t>
  </si>
  <si>
    <t>OÚ Prešov kamerový systém</t>
  </si>
  <si>
    <t>kamerový systém</t>
  </si>
  <si>
    <t>Úrad vlády - sklady paliva Lev. Lúky</t>
  </si>
  <si>
    <t>Ostatné  - obce zmluva TKO</t>
  </si>
  <si>
    <t xml:space="preserve">Za záber VP </t>
  </si>
  <si>
    <t>Dar "Dni Majstra Pavla" ROVA</t>
  </si>
  <si>
    <t>Transfer - MK kultúrne pokazy</t>
  </si>
  <si>
    <t>Transfer - strecha reg. Rozvoja</t>
  </si>
  <si>
    <t>Transfer - NMP č.43</t>
  </si>
  <si>
    <t xml:space="preserve">MAS LEV- členské </t>
  </si>
  <si>
    <t xml:space="preserve">     z prenájmu bytov a nebyt. priestorov</t>
  </si>
  <si>
    <t>bytov a nebyt. priestorov</t>
  </si>
  <si>
    <t>Príspevok pre TS</t>
  </si>
  <si>
    <t>Kostol sv. Jakuba - fasáda, pamt.výs.</t>
  </si>
  <si>
    <t>NMP č.2 - MsÚ , rekonštruk.fasády</t>
  </si>
  <si>
    <t>vyrovnanie VNsP a.s. - plyn. prípojka</t>
  </si>
  <si>
    <t>TP Úprava komuni. ul. Pri Podkove</t>
  </si>
  <si>
    <t>Rozšírenie komuni. ul. Športovcov</t>
  </si>
  <si>
    <t>TP Rozšírenie komuni. ul. Športovcov</t>
  </si>
  <si>
    <t>TP Rekulti. skládky TKO Dlhé Stráže</t>
  </si>
  <si>
    <t>Rekulti. skládky TKO Dlhé Stráže</t>
  </si>
  <si>
    <t>MŠ G. Hermana - rekonštruk. budovy</t>
  </si>
  <si>
    <t>TP Viacúčelové ihrisko ZŠ Francis.</t>
  </si>
  <si>
    <t>TV 20 B.J: Nájom. byty-sídl. Rozvoj</t>
  </si>
  <si>
    <t>TV 20 B.J:Nájom.é byty-sídl.Západ</t>
  </si>
  <si>
    <t>MK SR - Kostol sv. Jakuba,výskum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</si>
  <si>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</si>
  <si>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</si>
  <si>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</si>
  <si>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</si>
  <si>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</si>
  <si>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</si>
  <si>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Rozpočet rok 2009</t>
  </si>
  <si>
    <t>nákup pozemkov Texon</t>
  </si>
  <si>
    <t>nákup pozemkov Ovocinárska</t>
  </si>
  <si>
    <t>nákup pozemkov strelnica</t>
  </si>
  <si>
    <t>nákup budovy-strelnica</t>
  </si>
  <si>
    <t>NMP č.43- fasáda</t>
  </si>
  <si>
    <t>NMP č.43 - fasáda</t>
  </si>
  <si>
    <t>Košická ul. 8  pamiatkový výskum + PD</t>
  </si>
  <si>
    <t>NMP I. etapa</t>
  </si>
  <si>
    <t>Úprava chodníka - Nová ul.</t>
  </si>
  <si>
    <t>Chodník cintorín - VI.etepa</t>
  </si>
  <si>
    <t>Odvodnenie Slavkovská</t>
  </si>
  <si>
    <t>Rozšírenie VO Žel. Riadok</t>
  </si>
  <si>
    <t>Rekultivácia sklatky KO</t>
  </si>
  <si>
    <t>MŠ Žel. riadok - školská infraštruk.</t>
  </si>
  <si>
    <t>ZŠ G. Haina - kotolňa</t>
  </si>
  <si>
    <t>MŠ G. Hermana - ihrisko</t>
  </si>
  <si>
    <t>MŠ Francisciho - ihrisko</t>
  </si>
  <si>
    <t>Projektová príprava</t>
  </si>
  <si>
    <t>Školská infraštruktúra</t>
  </si>
  <si>
    <t>Úprava komunikácie ul.Špitálska</t>
  </si>
  <si>
    <t>Úprava chodníkov Rovoj a Západ</t>
  </si>
  <si>
    <t>ZUŠ Levoča - hydroizolácia</t>
  </si>
  <si>
    <t>nákup pozemkov HOR</t>
  </si>
  <si>
    <t>NMP č.50,51 -pomerové výk.rozdelov.</t>
  </si>
  <si>
    <t>Telefónna ústredňa</t>
  </si>
  <si>
    <t>Tlačiareň</t>
  </si>
  <si>
    <t>GPS Kataster navigátor</t>
  </si>
  <si>
    <t>Tranfer na Technické služby</t>
  </si>
  <si>
    <t>MŠ Francisciho - školská infraštruk.</t>
  </si>
  <si>
    <t>ZŠ G. Haina - školská infraštruk.</t>
  </si>
  <si>
    <t>ZŠ Francisciho - školská infraštruk.</t>
  </si>
  <si>
    <t>MŠ G. Haina - školská infraštruk.</t>
  </si>
  <si>
    <t>ZŠ Francisciho - oplotenie ihriska</t>
  </si>
  <si>
    <t>Rozšírenie VO - ostatné</t>
  </si>
  <si>
    <t>v tis. Sk</t>
  </si>
  <si>
    <t>Časť 1.1.2. Výdavky bežného rozpočtu                                                              v tis. Sk</t>
  </si>
  <si>
    <t>Časť 1.2.2. Výdavky kapitálového rozpočtu                                                        v tis. Sk</t>
  </si>
  <si>
    <t>v tis. EUR</t>
  </si>
  <si>
    <t>Časť 1.2.2. Výdavky kapitálového rozpočtu                                                                  v tis. EUR</t>
  </si>
  <si>
    <t>Časť 1.1.2. Výdavky bežného rozpočtu                                                             v tis. EUR</t>
  </si>
  <si>
    <t>Rozpočet rok 2010</t>
  </si>
  <si>
    <t>Rozpočet rok 2011</t>
  </si>
  <si>
    <t>Úprava kom. ul.Kláštorská I.</t>
  </si>
  <si>
    <t>Úprava kom. ul.Kláštorská II.</t>
  </si>
  <si>
    <t>Úprava komunikácie ul.Krátka</t>
  </si>
  <si>
    <t>Úprava komunikácie ul.Štúrova</t>
  </si>
  <si>
    <t>Úprava komu.ul.Mengusovská-LIDL</t>
  </si>
  <si>
    <t>Úprava komu.ul.Mengusovská-ČOV</t>
  </si>
  <si>
    <t>Stojiská kom. odpadu</t>
  </si>
  <si>
    <t xml:space="preserve"> Rozšírenie komuni. ul. Francisciho</t>
  </si>
  <si>
    <t>Byty a nebytové priestory</t>
  </si>
  <si>
    <t>Nákup motorového vozidla</t>
  </si>
  <si>
    <t>parkovisko sídl. Západ</t>
  </si>
  <si>
    <t>Cykloturistický chodník II. etepa</t>
  </si>
  <si>
    <t>NMP č.4 - MsÚ,, rekonšt. Fasády</t>
  </si>
  <si>
    <t>NMP č.47 pamiatkový výskum + PD</t>
  </si>
  <si>
    <t>Rozšírenie komuni. ul. Francisciho</t>
  </si>
  <si>
    <t>Odvod zo zisku VNsP</t>
  </si>
  <si>
    <t>Schválené na 31. zasadnutí MZ dňa 15. decembra 2008 uznesením č. 31/B/5,6,7,8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</si>
</sst>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\ _S_k"/>
    <numFmt numFmtId="166" formatCode="0.0"/>
    <numFmt numFmtId="167" formatCode="[$-41B]d\.\ mmmm\ yyyy"/>
    <numFmt numFmtId="168" formatCode="#,##0.000"/>
    <numFmt numFmtId="169" formatCode="#,##0.0000"/>
  </numFmts>
  <fonts count="3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8"/>
      <name val="Arial CE"/>
      <family val="2"/>
    </font>
    <font>
      <b/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hair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752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7" fillId="19" borderId="1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3" fillId="0" borderId="0" xfId="0" applyFont="1" applyAlignment="1">
      <alignment/>
    </xf>
    <xf numFmtId="3" fontId="9" fillId="19" borderId="11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0" fillId="16" borderId="11" xfId="0" applyNumberFormat="1" applyFont="1" applyFill="1" applyBorder="1" applyAlignment="1">
      <alignment/>
    </xf>
    <xf numFmtId="3" fontId="7" fillId="19" borderId="35" xfId="0" applyNumberFormat="1" applyFont="1" applyFill="1" applyBorder="1" applyAlignment="1">
      <alignment/>
    </xf>
    <xf numFmtId="3" fontId="7" fillId="19" borderId="11" xfId="0" applyNumberFormat="1" applyFont="1" applyFill="1" applyBorder="1" applyAlignment="1">
      <alignment/>
    </xf>
    <xf numFmtId="16" fontId="1" fillId="0" borderId="0" xfId="0" applyNumberFormat="1" applyFont="1" applyAlignment="1">
      <alignment/>
    </xf>
    <xf numFmtId="49" fontId="1" fillId="0" borderId="35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7" fillId="19" borderId="12" xfId="0" applyNumberFormat="1" applyFont="1" applyFill="1" applyBorder="1" applyAlignment="1">
      <alignment/>
    </xf>
    <xf numFmtId="49" fontId="7" fillId="19" borderId="36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14" fontId="7" fillId="19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7" fillId="19" borderId="39" xfId="0" applyNumberFormat="1" applyFont="1" applyFill="1" applyBorder="1" applyAlignment="1">
      <alignment/>
    </xf>
    <xf numFmtId="16" fontId="7" fillId="19" borderId="36" xfId="0" applyNumberFormat="1" applyFont="1" applyFill="1" applyBorder="1" applyAlignment="1">
      <alignment/>
    </xf>
    <xf numFmtId="0" fontId="10" fillId="16" borderId="40" xfId="0" applyFont="1" applyFill="1" applyBorder="1" applyAlignment="1">
      <alignment/>
    </xf>
    <xf numFmtId="0" fontId="10" fillId="16" borderId="41" xfId="0" applyFont="1" applyFill="1" applyBorder="1" applyAlignment="1">
      <alignment/>
    </xf>
    <xf numFmtId="3" fontId="10" fillId="16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44" xfId="0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7" fillId="19" borderId="39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10" fillId="16" borderId="47" xfId="0" applyFont="1" applyFill="1" applyBorder="1" applyAlignment="1">
      <alignment/>
    </xf>
    <xf numFmtId="0" fontId="7" fillId="19" borderId="48" xfId="0" applyFont="1" applyFill="1" applyBorder="1" applyAlignment="1">
      <alignment/>
    </xf>
    <xf numFmtId="0" fontId="1" fillId="0" borderId="49" xfId="0" applyFont="1" applyBorder="1" applyAlignment="1">
      <alignment horizontal="center"/>
    </xf>
    <xf numFmtId="0" fontId="10" fillId="16" borderId="50" xfId="0" applyFont="1" applyFill="1" applyBorder="1" applyAlignment="1">
      <alignment horizontal="center"/>
    </xf>
    <xf numFmtId="0" fontId="7" fillId="19" borderId="36" xfId="0" applyFont="1" applyFill="1" applyBorder="1" applyAlignment="1">
      <alignment/>
    </xf>
    <xf numFmtId="0" fontId="10" fillId="16" borderId="51" xfId="0" applyFont="1" applyFill="1" applyBorder="1" applyAlignment="1">
      <alignment/>
    </xf>
    <xf numFmtId="0" fontId="10" fillId="16" borderId="52" xfId="0" applyFont="1" applyFill="1" applyBorder="1" applyAlignment="1">
      <alignment horizontal="center"/>
    </xf>
    <xf numFmtId="0" fontId="10" fillId="16" borderId="41" xfId="0" applyFont="1" applyFill="1" applyBorder="1" applyAlignment="1">
      <alignment horizontal="center"/>
    </xf>
    <xf numFmtId="49" fontId="1" fillId="0" borderId="3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7" fillId="19" borderId="36" xfId="0" applyNumberFormat="1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49" fontId="7" fillId="19" borderId="55" xfId="0" applyNumberFormat="1" applyFont="1" applyFill="1" applyBorder="1" applyAlignment="1">
      <alignment vertical="center" wrapText="1"/>
    </xf>
    <xf numFmtId="3" fontId="7" fillId="19" borderId="56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7" fillId="19" borderId="12" xfId="0" applyNumberFormat="1" applyFont="1" applyFill="1" applyBorder="1" applyAlignment="1">
      <alignment/>
    </xf>
    <xf numFmtId="0" fontId="9" fillId="19" borderId="50" xfId="0" applyFont="1" applyFill="1" applyBorder="1" applyAlignment="1">
      <alignment horizontal="center"/>
    </xf>
    <xf numFmtId="3" fontId="7" fillId="19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0" fillId="16" borderId="35" xfId="0" applyNumberFormat="1" applyFont="1" applyFill="1" applyBorder="1" applyAlignment="1">
      <alignment/>
    </xf>
    <xf numFmtId="3" fontId="7" fillId="19" borderId="35" xfId="0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3" fontId="7" fillId="19" borderId="12" xfId="0" applyNumberFormat="1" applyFont="1" applyFill="1" applyBorder="1" applyAlignment="1">
      <alignment/>
    </xf>
    <xf numFmtId="3" fontId="10" fillId="16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0" fillId="0" borderId="36" xfId="0" applyBorder="1" applyAlignment="1">
      <alignment/>
    </xf>
    <xf numFmtId="0" fontId="4" fillId="0" borderId="36" xfId="0" applyFont="1" applyBorder="1" applyAlignment="1">
      <alignment/>
    </xf>
    <xf numFmtId="0" fontId="0" fillId="0" borderId="57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58" xfId="0" applyBorder="1" applyAlignment="1">
      <alignment/>
    </xf>
    <xf numFmtId="3" fontId="0" fillId="0" borderId="18" xfId="0" applyNumberFormat="1" applyBorder="1" applyAlignment="1">
      <alignment/>
    </xf>
    <xf numFmtId="0" fontId="10" fillId="16" borderId="36" xfId="0" applyFont="1" applyFill="1" applyBorder="1" applyAlignment="1">
      <alignment horizontal="center"/>
    </xf>
    <xf numFmtId="0" fontId="7" fillId="19" borderId="53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19" borderId="59" xfId="0" applyFont="1" applyFill="1" applyBorder="1" applyAlignment="1">
      <alignment horizontal="center"/>
    </xf>
    <xf numFmtId="0" fontId="7" fillId="19" borderId="36" xfId="0" applyFont="1" applyFill="1" applyBorder="1" applyAlignment="1">
      <alignment horizontal="center"/>
    </xf>
    <xf numFmtId="0" fontId="7" fillId="19" borderId="39" xfId="0" applyFont="1" applyFill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3" fontId="3" fillId="0" borderId="60" xfId="0" applyNumberFormat="1" applyFont="1" applyBorder="1" applyAlignment="1">
      <alignment/>
    </xf>
    <xf numFmtId="0" fontId="10" fillId="16" borderId="39" xfId="0" applyFont="1" applyFill="1" applyBorder="1" applyAlignment="1">
      <alignment horizontal="center"/>
    </xf>
    <xf numFmtId="3" fontId="10" fillId="16" borderId="12" xfId="0" applyNumberFormat="1" applyFont="1" applyFill="1" applyBorder="1" applyAlignment="1">
      <alignment/>
    </xf>
    <xf numFmtId="0" fontId="0" fillId="0" borderId="62" xfId="0" applyBorder="1" applyAlignment="1">
      <alignment/>
    </xf>
    <xf numFmtId="3" fontId="0" fillId="0" borderId="23" xfId="0" applyNumberForma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/>
    </xf>
    <xf numFmtId="0" fontId="3" fillId="0" borderId="64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9" fillId="19" borderId="59" xfId="0" applyFont="1" applyFill="1" applyBorder="1" applyAlignment="1">
      <alignment/>
    </xf>
    <xf numFmtId="0" fontId="7" fillId="19" borderId="53" xfId="0" applyFont="1" applyFill="1" applyBorder="1" applyAlignment="1">
      <alignment vertical="center" wrapText="1"/>
    </xf>
    <xf numFmtId="3" fontId="9" fillId="19" borderId="10" xfId="0" applyNumberFormat="1" applyFont="1" applyFill="1" applyBorder="1" applyAlignment="1">
      <alignment vertical="center" wrapText="1"/>
    </xf>
    <xf numFmtId="3" fontId="10" fillId="16" borderId="12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9" fillId="19" borderId="36" xfId="0" applyFont="1" applyFill="1" applyBorder="1" applyAlignment="1">
      <alignment/>
    </xf>
    <xf numFmtId="49" fontId="7" fillId="19" borderId="37" xfId="0" applyNumberFormat="1" applyFont="1" applyFill="1" applyBorder="1" applyAlignment="1">
      <alignment/>
    </xf>
    <xf numFmtId="49" fontId="7" fillId="19" borderId="39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49" xfId="0" applyBorder="1" applyAlignment="1">
      <alignment/>
    </xf>
    <xf numFmtId="3" fontId="0" fillId="0" borderId="35" xfId="0" applyNumberFormat="1" applyBorder="1" applyAlignment="1">
      <alignment/>
    </xf>
    <xf numFmtId="0" fontId="13" fillId="19" borderId="40" xfId="0" applyFont="1" applyFill="1" applyBorder="1" applyAlignment="1">
      <alignment/>
    </xf>
    <xf numFmtId="3" fontId="13" fillId="19" borderId="4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" fillId="19" borderId="36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7" fillId="0" borderId="37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0" borderId="66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49" xfId="0" applyNumberFormat="1" applyFont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" fontId="0" fillId="0" borderId="67" xfId="0" applyNumberFormat="1" applyBorder="1" applyAlignment="1">
      <alignment/>
    </xf>
    <xf numFmtId="4" fontId="0" fillId="0" borderId="68" xfId="0" applyNumberFormat="1" applyBorder="1" applyAlignment="1">
      <alignment/>
    </xf>
    <xf numFmtId="3" fontId="1" fillId="16" borderId="41" xfId="0" applyNumberFormat="1" applyFont="1" applyFill="1" applyBorder="1" applyAlignment="1">
      <alignment/>
    </xf>
    <xf numFmtId="49" fontId="1" fillId="0" borderId="54" xfId="0" applyNumberFormat="1" applyFont="1" applyBorder="1" applyAlignment="1">
      <alignment/>
    </xf>
    <xf numFmtId="49" fontId="1" fillId="0" borderId="69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7" fillId="19" borderId="71" xfId="0" applyNumberFormat="1" applyFont="1" applyFill="1" applyBorder="1" applyAlignment="1">
      <alignment/>
    </xf>
    <xf numFmtId="3" fontId="7" fillId="19" borderId="71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3" fillId="0" borderId="44" xfId="0" applyFont="1" applyBorder="1" applyAlignment="1">
      <alignment/>
    </xf>
    <xf numFmtId="3" fontId="3" fillId="0" borderId="60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0" fontId="3" fillId="0" borderId="7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71" xfId="0" applyNumberFormat="1" applyFont="1" applyFill="1" applyBorder="1" applyAlignment="1">
      <alignment/>
    </xf>
    <xf numFmtId="4" fontId="7" fillId="19" borderId="71" xfId="0" applyNumberFormat="1" applyFont="1" applyFill="1" applyBorder="1" applyAlignment="1">
      <alignment/>
    </xf>
    <xf numFmtId="4" fontId="3" fillId="0" borderId="73" xfId="0" applyNumberFormat="1" applyFont="1" applyBorder="1" applyAlignment="1">
      <alignment/>
    </xf>
    <xf numFmtId="4" fontId="3" fillId="0" borderId="74" xfId="0" applyNumberFormat="1" applyFont="1" applyBorder="1" applyAlignment="1">
      <alignment/>
    </xf>
    <xf numFmtId="4" fontId="3" fillId="0" borderId="75" xfId="0" applyNumberFormat="1" applyFont="1" applyBorder="1" applyAlignment="1">
      <alignment/>
    </xf>
    <xf numFmtId="4" fontId="7" fillId="19" borderId="67" xfId="0" applyNumberFormat="1" applyFont="1" applyFill="1" applyBorder="1" applyAlignment="1">
      <alignment/>
    </xf>
    <xf numFmtId="4" fontId="1" fillId="0" borderId="76" xfId="0" applyNumberFormat="1" applyFont="1" applyBorder="1" applyAlignment="1">
      <alignment/>
    </xf>
    <xf numFmtId="4" fontId="3" fillId="0" borderId="77" xfId="0" applyNumberFormat="1" applyFont="1" applyBorder="1" applyAlignment="1">
      <alignment/>
    </xf>
    <xf numFmtId="4" fontId="3" fillId="0" borderId="74" xfId="0" applyNumberFormat="1" applyFont="1" applyBorder="1" applyAlignment="1">
      <alignment/>
    </xf>
    <xf numFmtId="4" fontId="10" fillId="16" borderId="68" xfId="0" applyNumberFormat="1" applyFont="1" applyFill="1" applyBorder="1" applyAlignment="1">
      <alignment/>
    </xf>
    <xf numFmtId="4" fontId="7" fillId="19" borderId="68" xfId="0" applyNumberFormat="1" applyFont="1" applyFill="1" applyBorder="1" applyAlignment="1">
      <alignment/>
    </xf>
    <xf numFmtId="4" fontId="1" fillId="0" borderId="67" xfId="0" applyNumberFormat="1" applyFont="1" applyBorder="1" applyAlignment="1">
      <alignment/>
    </xf>
    <xf numFmtId="4" fontId="3" fillId="0" borderId="73" xfId="0" applyNumberFormat="1" applyFont="1" applyBorder="1" applyAlignment="1">
      <alignment/>
    </xf>
    <xf numFmtId="4" fontId="3" fillId="0" borderId="75" xfId="0" applyNumberFormat="1" applyFont="1" applyBorder="1" applyAlignment="1">
      <alignment/>
    </xf>
    <xf numFmtId="4" fontId="7" fillId="19" borderId="67" xfId="0" applyNumberFormat="1" applyFont="1" applyFill="1" applyBorder="1" applyAlignment="1">
      <alignment/>
    </xf>
    <xf numFmtId="4" fontId="1" fillId="0" borderId="67" xfId="0" applyNumberFormat="1" applyFont="1" applyBorder="1" applyAlignment="1">
      <alignment/>
    </xf>
    <xf numFmtId="4" fontId="1" fillId="0" borderId="71" xfId="0" applyNumberFormat="1" applyFont="1" applyBorder="1" applyAlignment="1">
      <alignment/>
    </xf>
    <xf numFmtId="4" fontId="3" fillId="0" borderId="75" xfId="0" applyNumberFormat="1" applyFont="1" applyFill="1" applyBorder="1" applyAlignment="1">
      <alignment/>
    </xf>
    <xf numFmtId="4" fontId="3" fillId="0" borderId="78" xfId="0" applyNumberFormat="1" applyFont="1" applyBorder="1" applyAlignment="1">
      <alignment/>
    </xf>
    <xf numFmtId="4" fontId="7" fillId="19" borderId="79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4" fontId="3" fillId="0" borderId="81" xfId="0" applyNumberFormat="1" applyFont="1" applyBorder="1" applyAlignment="1">
      <alignment/>
    </xf>
    <xf numFmtId="4" fontId="7" fillId="19" borderId="81" xfId="0" applyNumberFormat="1" applyFont="1" applyFill="1" applyBorder="1" applyAlignment="1">
      <alignment/>
    </xf>
    <xf numFmtId="4" fontId="3" fillId="0" borderId="77" xfId="0" applyNumberFormat="1" applyFont="1" applyBorder="1" applyAlignment="1">
      <alignment/>
    </xf>
    <xf numFmtId="4" fontId="7" fillId="19" borderId="71" xfId="0" applyNumberFormat="1" applyFont="1" applyFill="1" applyBorder="1" applyAlignment="1">
      <alignment/>
    </xf>
    <xf numFmtId="4" fontId="3" fillId="0" borderId="68" xfId="0" applyNumberFormat="1" applyFont="1" applyBorder="1" applyAlignment="1">
      <alignment/>
    </xf>
    <xf numFmtId="4" fontId="1" fillId="0" borderId="71" xfId="0" applyNumberFormat="1" applyFont="1" applyBorder="1" applyAlignment="1">
      <alignment/>
    </xf>
    <xf numFmtId="4" fontId="10" fillId="16" borderId="82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4" fontId="3" fillId="0" borderId="83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4" fontId="7" fillId="19" borderId="84" xfId="0" applyNumberFormat="1" applyFont="1" applyFill="1" applyBorder="1" applyAlignment="1">
      <alignment vertical="center" wrapText="1"/>
    </xf>
    <xf numFmtId="4" fontId="3" fillId="0" borderId="79" xfId="0" applyNumberFormat="1" applyFont="1" applyFill="1" applyBorder="1" applyAlignment="1">
      <alignment/>
    </xf>
    <xf numFmtId="4" fontId="3" fillId="0" borderId="71" xfId="0" applyNumberFormat="1" applyFont="1" applyFill="1" applyBorder="1" applyAlignment="1">
      <alignment/>
    </xf>
    <xf numFmtId="4" fontId="3" fillId="0" borderId="85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4" fontId="3" fillId="0" borderId="83" xfId="0" applyNumberFormat="1" applyFont="1" applyFill="1" applyBorder="1" applyAlignment="1">
      <alignment/>
    </xf>
    <xf numFmtId="4" fontId="3" fillId="0" borderId="87" xfId="0" applyNumberFormat="1" applyFont="1" applyFill="1" applyBorder="1" applyAlignment="1">
      <alignment/>
    </xf>
    <xf numFmtId="4" fontId="3" fillId="0" borderId="87" xfId="0" applyNumberFormat="1" applyFont="1" applyFill="1" applyBorder="1" applyAlignment="1">
      <alignment/>
    </xf>
    <xf numFmtId="4" fontId="3" fillId="0" borderId="88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71" xfId="0" applyNumberFormat="1" applyFont="1" applyFill="1" applyBorder="1" applyAlignment="1">
      <alignment/>
    </xf>
    <xf numFmtId="4" fontId="7" fillId="19" borderId="12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1" fillId="0" borderId="87" xfId="0" applyNumberFormat="1" applyFont="1" applyFill="1" applyBorder="1" applyAlignment="1">
      <alignment/>
    </xf>
    <xf numFmtId="4" fontId="3" fillId="0" borderId="89" xfId="0" applyNumberFormat="1" applyFont="1" applyFill="1" applyBorder="1" applyAlignment="1">
      <alignment/>
    </xf>
    <xf numFmtId="4" fontId="7" fillId="19" borderId="1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9" fillId="19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10" fillId="16" borderId="41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4" fontId="3" fillId="0" borderId="90" xfId="0" applyNumberFormat="1" applyFont="1" applyBorder="1" applyAlignment="1">
      <alignment/>
    </xf>
    <xf numFmtId="4" fontId="3" fillId="0" borderId="81" xfId="0" applyNumberFormat="1" applyFont="1" applyBorder="1" applyAlignment="1">
      <alignment/>
    </xf>
    <xf numFmtId="4" fontId="3" fillId="0" borderId="76" xfId="0" applyNumberFormat="1" applyFont="1" applyBorder="1" applyAlignment="1">
      <alignment/>
    </xf>
    <xf numFmtId="4" fontId="7" fillId="19" borderId="81" xfId="0" applyNumberFormat="1" applyFont="1" applyFill="1" applyBorder="1" applyAlignment="1">
      <alignment/>
    </xf>
    <xf numFmtId="4" fontId="3" fillId="0" borderId="83" xfId="0" applyNumberFormat="1" applyFont="1" applyBorder="1" applyAlignment="1">
      <alignment/>
    </xf>
    <xf numFmtId="4" fontId="3" fillId="0" borderId="91" xfId="0" applyNumberFormat="1" applyFont="1" applyBorder="1" applyAlignment="1">
      <alignment/>
    </xf>
    <xf numFmtId="4" fontId="10" fillId="16" borderId="92" xfId="0" applyNumberFormat="1" applyFont="1" applyFill="1" applyBorder="1" applyAlignment="1">
      <alignment/>
    </xf>
    <xf numFmtId="4" fontId="1" fillId="16" borderId="92" xfId="0" applyNumberFormat="1" applyFont="1" applyFill="1" applyBorder="1" applyAlignment="1">
      <alignment/>
    </xf>
    <xf numFmtId="4" fontId="0" fillId="0" borderId="81" xfId="0" applyNumberFormat="1" applyBorder="1" applyAlignment="1">
      <alignment/>
    </xf>
    <xf numFmtId="4" fontId="0" fillId="0" borderId="77" xfId="0" applyNumberFormat="1" applyFont="1" applyBorder="1" applyAlignment="1">
      <alignment/>
    </xf>
    <xf numFmtId="4" fontId="0" fillId="0" borderId="74" xfId="0" applyNumberFormat="1" applyFont="1" applyBorder="1" applyAlignment="1">
      <alignment/>
    </xf>
    <xf numFmtId="4" fontId="0" fillId="0" borderId="74" xfId="0" applyNumberFormat="1" applyBorder="1" applyAlignment="1">
      <alignment/>
    </xf>
    <xf numFmtId="4" fontId="0" fillId="0" borderId="90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4" fontId="3" fillId="0" borderId="93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9" fillId="0" borderId="23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4" fontId="3" fillId="0" borderId="77" xfId="0" applyNumberFormat="1" applyFont="1" applyFill="1" applyBorder="1" applyAlignment="1">
      <alignment/>
    </xf>
    <xf numFmtId="4" fontId="3" fillId="0" borderId="73" xfId="0" applyNumberFormat="1" applyFont="1" applyFill="1" applyBorder="1" applyAlignment="1">
      <alignment/>
    </xf>
    <xf numFmtId="4" fontId="3" fillId="0" borderId="74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2" fillId="0" borderId="35" xfId="0" applyNumberFormat="1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10" fillId="16" borderId="12" xfId="0" applyNumberFormat="1" applyFont="1" applyFill="1" applyBorder="1" applyAlignment="1">
      <alignment/>
    </xf>
    <xf numFmtId="4" fontId="7" fillId="19" borderId="10" xfId="0" applyNumberFormat="1" applyFont="1" applyFill="1" applyBorder="1" applyAlignment="1">
      <alignment/>
    </xf>
    <xf numFmtId="4" fontId="7" fillId="19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0" fillId="16" borderId="35" xfId="0" applyNumberFormat="1" applyFont="1" applyFill="1" applyBorder="1" applyAlignment="1">
      <alignment/>
    </xf>
    <xf numFmtId="4" fontId="7" fillId="19" borderId="35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7" fillId="19" borderId="12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7" fillId="19" borderId="5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10" fillId="16" borderId="12" xfId="0" applyNumberFormat="1" applyFont="1" applyFill="1" applyBorder="1" applyAlignment="1">
      <alignment horizontal="right"/>
    </xf>
    <xf numFmtId="4" fontId="10" fillId="16" borderId="11" xfId="0" applyNumberFormat="1" applyFont="1" applyFill="1" applyBorder="1" applyAlignment="1">
      <alignment/>
    </xf>
    <xf numFmtId="4" fontId="7" fillId="19" borderId="35" xfId="0" applyNumberFormat="1" applyFont="1" applyFill="1" applyBorder="1" applyAlignment="1">
      <alignment/>
    </xf>
    <xf numFmtId="4" fontId="9" fillId="19" borderId="11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2" fontId="7" fillId="19" borderId="12" xfId="0" applyNumberFormat="1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2" fontId="7" fillId="19" borderId="11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7" fillId="19" borderId="11" xfId="0" applyNumberFormat="1" applyFont="1" applyFill="1" applyBorder="1" applyAlignment="1">
      <alignment/>
    </xf>
    <xf numFmtId="2" fontId="3" fillId="0" borderId="44" xfId="0" applyNumberFormat="1" applyFont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16" borderId="4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2" fillId="0" borderId="35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13" fillId="19" borderId="4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" fontId="10" fillId="16" borderId="81" xfId="0" applyNumberFormat="1" applyFont="1" applyFill="1" applyBorder="1" applyAlignment="1">
      <alignment/>
    </xf>
    <xf numFmtId="4" fontId="7" fillId="19" borderId="76" xfId="0" applyNumberFormat="1" applyFont="1" applyFill="1" applyBorder="1" applyAlignment="1">
      <alignment/>
    </xf>
    <xf numFmtId="4" fontId="1" fillId="0" borderId="81" xfId="0" applyNumberFormat="1" applyFont="1" applyBorder="1" applyAlignment="1">
      <alignment/>
    </xf>
    <xf numFmtId="4" fontId="1" fillId="0" borderId="68" xfId="0" applyNumberFormat="1" applyFont="1" applyBorder="1" applyAlignment="1">
      <alignment/>
    </xf>
    <xf numFmtId="3" fontId="7" fillId="19" borderId="79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79" xfId="0" applyNumberFormat="1" applyFont="1" applyBorder="1" applyAlignment="1">
      <alignment/>
    </xf>
    <xf numFmtId="3" fontId="7" fillId="19" borderId="79" xfId="0" applyNumberFormat="1" applyFont="1" applyFill="1" applyBorder="1" applyAlignment="1">
      <alignment/>
    </xf>
    <xf numFmtId="3" fontId="1" fillId="0" borderId="71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86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10" fillId="16" borderId="79" xfId="0" applyNumberFormat="1" applyFont="1" applyFill="1" applyBorder="1" applyAlignment="1">
      <alignment/>
    </xf>
    <xf numFmtId="3" fontId="1" fillId="0" borderId="94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9" fillId="0" borderId="79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10" fillId="16" borderId="82" xfId="0" applyNumberFormat="1" applyFont="1" applyFill="1" applyBorder="1" applyAlignment="1">
      <alignment/>
    </xf>
    <xf numFmtId="3" fontId="10" fillId="16" borderId="79" xfId="0" applyNumberFormat="1" applyFont="1" applyFill="1" applyBorder="1" applyAlignment="1">
      <alignment/>
    </xf>
    <xf numFmtId="3" fontId="7" fillId="19" borderId="94" xfId="0" applyNumberFormat="1" applyFont="1" applyFill="1" applyBorder="1" applyAlignment="1">
      <alignment/>
    </xf>
    <xf numFmtId="3" fontId="3" fillId="0" borderId="71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1" fillId="0" borderId="94" xfId="0" applyNumberFormat="1" applyFont="1" applyBorder="1" applyAlignment="1">
      <alignment/>
    </xf>
    <xf numFmtId="3" fontId="10" fillId="16" borderId="95" xfId="0" applyNumberFormat="1" applyFont="1" applyFill="1" applyBorder="1" applyAlignment="1">
      <alignment/>
    </xf>
    <xf numFmtId="3" fontId="7" fillId="19" borderId="95" xfId="0" applyNumberFormat="1" applyFont="1" applyFill="1" applyBorder="1" applyAlignment="1">
      <alignment/>
    </xf>
    <xf numFmtId="3" fontId="3" fillId="0" borderId="86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3" fillId="0" borderId="85" xfId="0" applyNumberFormat="1" applyFont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Border="1" applyAlignment="1">
      <alignment/>
    </xf>
    <xf numFmtId="4" fontId="7" fillId="19" borderId="25" xfId="0" applyNumberFormat="1" applyFont="1" applyFill="1" applyBorder="1" applyAlignment="1">
      <alignment/>
    </xf>
    <xf numFmtId="4" fontId="7" fillId="19" borderId="96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7" fillId="19" borderId="25" xfId="0" applyNumberFormat="1" applyFont="1" applyFill="1" applyBorder="1" applyAlignment="1">
      <alignment/>
    </xf>
    <xf numFmtId="4" fontId="10" fillId="16" borderId="97" xfId="0" applyNumberFormat="1" applyFont="1" applyFill="1" applyBorder="1" applyAlignment="1">
      <alignment/>
    </xf>
    <xf numFmtId="4" fontId="3" fillId="0" borderId="77" xfId="0" applyNumberFormat="1" applyFont="1" applyFill="1" applyBorder="1" applyAlignment="1">
      <alignment/>
    </xf>
    <xf numFmtId="4" fontId="1" fillId="0" borderId="76" xfId="0" applyNumberFormat="1" applyFont="1" applyBorder="1" applyAlignment="1">
      <alignment/>
    </xf>
    <xf numFmtId="4" fontId="3" fillId="0" borderId="86" xfId="0" applyNumberFormat="1" applyFont="1" applyBorder="1" applyAlignment="1">
      <alignment/>
    </xf>
    <xf numFmtId="4" fontId="3" fillId="0" borderId="80" xfId="0" applyNumberFormat="1" applyFont="1" applyBorder="1" applyAlignment="1">
      <alignment/>
    </xf>
    <xf numFmtId="4" fontId="3" fillId="0" borderId="94" xfId="0" applyNumberFormat="1" applyFont="1" applyBorder="1" applyAlignment="1">
      <alignment/>
    </xf>
    <xf numFmtId="4" fontId="7" fillId="19" borderId="97" xfId="0" applyNumberFormat="1" applyFont="1" applyFill="1" applyBorder="1" applyAlignment="1">
      <alignment/>
    </xf>
    <xf numFmtId="4" fontId="3" fillId="0" borderId="7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90" xfId="0" applyNumberFormat="1" applyFont="1" applyBorder="1" applyAlignment="1">
      <alignment/>
    </xf>
    <xf numFmtId="4" fontId="10" fillId="16" borderId="11" xfId="0" applyNumberFormat="1" applyFont="1" applyFill="1" applyBorder="1" applyAlignment="1">
      <alignment/>
    </xf>
    <xf numFmtId="4" fontId="10" fillId="16" borderId="67" xfId="0" applyNumberFormat="1" applyFont="1" applyFill="1" applyBorder="1" applyAlignment="1">
      <alignment/>
    </xf>
    <xf numFmtId="3" fontId="7" fillId="19" borderId="84" xfId="0" applyNumberFormat="1" applyFont="1" applyFill="1" applyBorder="1" applyAlignment="1">
      <alignment vertical="center" wrapText="1"/>
    </xf>
    <xf numFmtId="3" fontId="3" fillId="0" borderId="80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3" fontId="3" fillId="0" borderId="93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" fillId="0" borderId="87" xfId="0" applyNumberFormat="1" applyFont="1" applyFill="1" applyBorder="1" applyAlignment="1">
      <alignment/>
    </xf>
    <xf numFmtId="3" fontId="3" fillId="0" borderId="8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7" fillId="19" borderId="98" xfId="0" applyNumberFormat="1" applyFont="1" applyFill="1" applyBorder="1" applyAlignment="1">
      <alignment vertical="center" wrapText="1"/>
    </xf>
    <xf numFmtId="4" fontId="3" fillId="0" borderId="31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96" xfId="0" applyNumberFormat="1" applyFont="1" applyFill="1" applyBorder="1" applyAlignment="1">
      <alignment/>
    </xf>
    <xf numFmtId="4" fontId="3" fillId="0" borderId="96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70" xfId="0" applyNumberFormat="1" applyFont="1" applyFill="1" applyBorder="1" applyAlignment="1">
      <alignment/>
    </xf>
    <xf numFmtId="4" fontId="3" fillId="0" borderId="99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10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3" fillId="0" borderId="10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7" fillId="16" borderId="67" xfId="0" applyNumberFormat="1" applyFont="1" applyFill="1" applyBorder="1" applyAlignment="1">
      <alignment/>
    </xf>
    <xf numFmtId="3" fontId="7" fillId="19" borderId="67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10" fillId="16" borderId="67" xfId="0" applyNumberFormat="1" applyFont="1" applyFill="1" applyBorder="1" applyAlignment="1">
      <alignment/>
    </xf>
    <xf numFmtId="3" fontId="7" fillId="19" borderId="68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90" xfId="0" applyNumberFormat="1" applyFont="1" applyBorder="1" applyAlignment="1">
      <alignment/>
    </xf>
    <xf numFmtId="3" fontId="3" fillId="0" borderId="81" xfId="0" applyNumberFormat="1" applyFont="1" applyBorder="1" applyAlignment="1">
      <alignment/>
    </xf>
    <xf numFmtId="3" fontId="9" fillId="19" borderId="67" xfId="0" applyNumberFormat="1" applyFont="1" applyFill="1" applyBorder="1" applyAlignment="1">
      <alignment/>
    </xf>
    <xf numFmtId="3" fontId="1" fillId="0" borderId="77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10" fillId="16" borderId="92" xfId="0" applyNumberFormat="1" applyFont="1" applyFill="1" applyBorder="1" applyAlignment="1">
      <alignment/>
    </xf>
    <xf numFmtId="4" fontId="10" fillId="16" borderId="97" xfId="0" applyNumberFormat="1" applyFont="1" applyFill="1" applyBorder="1" applyAlignment="1">
      <alignment horizontal="right"/>
    </xf>
    <xf numFmtId="4" fontId="7" fillId="16" borderId="102" xfId="0" applyNumberFormat="1" applyFont="1" applyFill="1" applyBorder="1" applyAlignment="1">
      <alignment/>
    </xf>
    <xf numFmtId="4" fontId="3" fillId="0" borderId="86" xfId="0" applyNumberFormat="1" applyFont="1" applyBorder="1" applyAlignment="1">
      <alignment/>
    </xf>
    <xf numFmtId="4" fontId="3" fillId="0" borderId="87" xfId="0" applyNumberFormat="1" applyFont="1" applyBorder="1" applyAlignment="1">
      <alignment/>
    </xf>
    <xf numFmtId="4" fontId="10" fillId="16" borderId="71" xfId="0" applyNumberFormat="1" applyFont="1" applyFill="1" applyBorder="1" applyAlignment="1">
      <alignment/>
    </xf>
    <xf numFmtId="4" fontId="7" fillId="19" borderId="95" xfId="0" applyNumberFormat="1" applyFont="1" applyFill="1" applyBorder="1" applyAlignment="1">
      <alignment/>
    </xf>
    <xf numFmtId="4" fontId="3" fillId="0" borderId="85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4" fontId="9" fillId="19" borderId="71" xfId="0" applyNumberFormat="1" applyFont="1" applyFill="1" applyBorder="1" applyAlignment="1">
      <alignment/>
    </xf>
    <xf numFmtId="4" fontId="1" fillId="0" borderId="80" xfId="0" applyNumberFormat="1" applyFont="1" applyBorder="1" applyAlignment="1">
      <alignment/>
    </xf>
    <xf numFmtId="1" fontId="7" fillId="19" borderId="97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45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3" fontId="0" fillId="0" borderId="103" xfId="0" applyNumberFormat="1" applyBorder="1" applyAlignment="1">
      <alignment/>
    </xf>
    <xf numFmtId="3" fontId="13" fillId="19" borderId="52" xfId="0" applyNumberFormat="1" applyFont="1" applyFill="1" applyBorder="1" applyAlignment="1">
      <alignment/>
    </xf>
    <xf numFmtId="3" fontId="0" fillId="0" borderId="87" xfId="0" applyNumberFormat="1" applyBorder="1" applyAlignment="1">
      <alignment/>
    </xf>
    <xf numFmtId="3" fontId="2" fillId="0" borderId="95" xfId="0" applyNumberFormat="1" applyFont="1" applyBorder="1" applyAlignment="1">
      <alignment/>
    </xf>
    <xf numFmtId="3" fontId="0" fillId="0" borderId="80" xfId="0" applyNumberFormat="1" applyBorder="1" applyAlignment="1">
      <alignment/>
    </xf>
    <xf numFmtId="3" fontId="2" fillId="0" borderId="71" xfId="0" applyNumberFormat="1" applyFont="1" applyBorder="1" applyAlignment="1">
      <alignment/>
    </xf>
    <xf numFmtId="3" fontId="13" fillId="19" borderId="82" xfId="0" applyNumberFormat="1" applyFont="1" applyFill="1" applyBorder="1" applyAlignment="1">
      <alignment/>
    </xf>
    <xf numFmtId="3" fontId="0" fillId="0" borderId="104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95" xfId="0" applyNumberFormat="1" applyBorder="1" applyAlignment="1">
      <alignment/>
    </xf>
    <xf numFmtId="4" fontId="0" fillId="0" borderId="73" xfId="0" applyNumberFormat="1" applyBorder="1" applyAlignment="1">
      <alignment/>
    </xf>
    <xf numFmtId="4" fontId="0" fillId="0" borderId="75" xfId="0" applyNumberFormat="1" applyBorder="1" applyAlignment="1">
      <alignment/>
    </xf>
    <xf numFmtId="4" fontId="2" fillId="0" borderId="68" xfId="0" applyNumberFormat="1" applyFont="1" applyBorder="1" applyAlignment="1">
      <alignment/>
    </xf>
    <xf numFmtId="4" fontId="0" fillId="0" borderId="77" xfId="0" applyNumberFormat="1" applyBorder="1" applyAlignment="1">
      <alignment/>
    </xf>
    <xf numFmtId="4" fontId="2" fillId="0" borderId="67" xfId="0" applyNumberFormat="1" applyFont="1" applyBorder="1" applyAlignment="1">
      <alignment/>
    </xf>
    <xf numFmtId="4" fontId="13" fillId="19" borderId="92" xfId="0" applyNumberFormat="1" applyFont="1" applyFill="1" applyBorder="1" applyAlignment="1">
      <alignment/>
    </xf>
    <xf numFmtId="4" fontId="0" fillId="0" borderId="105" xfId="0" applyNumberFormat="1" applyBorder="1" applyAlignment="1">
      <alignment/>
    </xf>
    <xf numFmtId="3" fontId="7" fillId="19" borderId="81" xfId="0" applyNumberFormat="1" applyFont="1" applyFill="1" applyBorder="1" applyAlignment="1">
      <alignment/>
    </xf>
    <xf numFmtId="3" fontId="3" fillId="0" borderId="91" xfId="0" applyNumberFormat="1" applyFont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2" fontId="7" fillId="19" borderId="97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106" xfId="0" applyNumberFormat="1" applyFont="1" applyBorder="1" applyAlignment="1">
      <alignment/>
    </xf>
    <xf numFmtId="0" fontId="3" fillId="0" borderId="106" xfId="0" applyFont="1" applyBorder="1" applyAlignment="1">
      <alignment/>
    </xf>
    <xf numFmtId="3" fontId="3" fillId="0" borderId="10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0" fillId="16" borderId="25" xfId="0" applyFont="1" applyFill="1" applyBorder="1" applyAlignment="1">
      <alignment horizontal="left"/>
    </xf>
    <xf numFmtId="0" fontId="10" fillId="16" borderId="107" xfId="0" applyFont="1" applyFill="1" applyBorder="1" applyAlignment="1">
      <alignment horizontal="left"/>
    </xf>
    <xf numFmtId="0" fontId="7" fillId="19" borderId="96" xfId="0" applyFont="1" applyFill="1" applyBorder="1" applyAlignment="1">
      <alignment horizontal="left"/>
    </xf>
    <xf numFmtId="0" fontId="7" fillId="19" borderId="65" xfId="0" applyFont="1" applyFill="1" applyBorder="1" applyAlignment="1">
      <alignment horizontal="left"/>
    </xf>
    <xf numFmtId="3" fontId="1" fillId="16" borderId="69" xfId="0" applyNumberFormat="1" applyFont="1" applyFill="1" applyBorder="1" applyAlignment="1">
      <alignment horizontal="center" vertical="center" wrapText="1"/>
    </xf>
    <xf numFmtId="3" fontId="1" fillId="16" borderId="56" xfId="0" applyNumberFormat="1" applyFont="1" applyFill="1" applyBorder="1" applyAlignment="1">
      <alignment horizontal="center" vertical="center" wrapText="1"/>
    </xf>
    <xf numFmtId="0" fontId="7" fillId="19" borderId="25" xfId="0" applyFont="1" applyFill="1" applyBorder="1" applyAlignment="1">
      <alignment horizontal="left"/>
    </xf>
    <xf numFmtId="0" fontId="7" fillId="19" borderId="107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0" fillId="16" borderId="108" xfId="0" applyFont="1" applyFill="1" applyBorder="1" applyAlignment="1">
      <alignment horizontal="left"/>
    </xf>
    <xf numFmtId="0" fontId="10" fillId="16" borderId="109" xfId="0" applyFont="1" applyFill="1" applyBorder="1" applyAlignment="1">
      <alignment horizontal="left"/>
    </xf>
    <xf numFmtId="0" fontId="10" fillId="16" borderId="110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2" fillId="16" borderId="56" xfId="0" applyFont="1" applyFill="1" applyBorder="1" applyAlignment="1">
      <alignment horizontal="center" vertical="center"/>
    </xf>
    <xf numFmtId="0" fontId="12" fillId="16" borderId="69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left"/>
    </xf>
    <xf numFmtId="0" fontId="7" fillId="19" borderId="10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16" borderId="55" xfId="0" applyFont="1" applyFill="1" applyBorder="1" applyAlignment="1">
      <alignment horizontal="center" vertical="center"/>
    </xf>
    <xf numFmtId="0" fontId="12" fillId="16" borderId="54" xfId="0" applyFont="1" applyFill="1" applyBorder="1" applyAlignment="1">
      <alignment horizontal="center" vertical="center"/>
    </xf>
    <xf numFmtId="0" fontId="1" fillId="16" borderId="98" xfId="0" applyFont="1" applyFill="1" applyBorder="1" applyAlignment="1">
      <alignment horizontal="center" vertical="center"/>
    </xf>
    <xf numFmtId="0" fontId="1" fillId="16" borderId="112" xfId="0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left"/>
    </xf>
    <xf numFmtId="0" fontId="10" fillId="16" borderId="107" xfId="0" applyFont="1" applyFill="1" applyBorder="1" applyAlignment="1">
      <alignment horizontal="left"/>
    </xf>
    <xf numFmtId="0" fontId="7" fillId="19" borderId="24" xfId="0" applyFont="1" applyFill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16" borderId="56" xfId="0" applyFont="1" applyFill="1" applyBorder="1" applyAlignment="1">
      <alignment horizontal="center" vertical="center" wrapText="1"/>
    </xf>
    <xf numFmtId="0" fontId="1" fillId="16" borderId="69" xfId="0" applyFont="1" applyFill="1" applyBorder="1" applyAlignment="1">
      <alignment horizontal="center" vertical="center" wrapText="1"/>
    </xf>
    <xf numFmtId="0" fontId="10" fillId="16" borderId="96" xfId="0" applyFont="1" applyFill="1" applyBorder="1" applyAlignment="1">
      <alignment horizontal="left"/>
    </xf>
    <xf numFmtId="0" fontId="10" fillId="16" borderId="65" xfId="0" applyFont="1" applyFill="1" applyBorder="1" applyAlignment="1">
      <alignment horizontal="left"/>
    </xf>
    <xf numFmtId="0" fontId="12" fillId="16" borderId="56" xfId="0" applyFont="1" applyFill="1" applyBorder="1" applyAlignment="1">
      <alignment horizontal="center" vertical="center" wrapText="1"/>
    </xf>
    <xf numFmtId="0" fontId="12" fillId="16" borderId="69" xfId="0" applyFont="1" applyFill="1" applyBorder="1" applyAlignment="1">
      <alignment horizontal="center" vertical="center" wrapText="1"/>
    </xf>
    <xf numFmtId="3" fontId="1" fillId="16" borderId="84" xfId="0" applyNumberFormat="1" applyFont="1" applyFill="1" applyBorder="1" applyAlignment="1">
      <alignment horizontal="center" vertical="center" wrapText="1"/>
    </xf>
    <xf numFmtId="3" fontId="1" fillId="16" borderId="1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15" xfId="0" applyFont="1" applyBorder="1" applyAlignment="1">
      <alignment horizontal="left"/>
    </xf>
    <xf numFmtId="0" fontId="12" fillId="16" borderId="55" xfId="0" applyFont="1" applyFill="1" applyBorder="1" applyAlignment="1">
      <alignment horizontal="center" vertical="center" wrapText="1"/>
    </xf>
    <xf numFmtId="0" fontId="12" fillId="16" borderId="5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16" borderId="84" xfId="0" applyNumberFormat="1" applyFont="1" applyFill="1" applyBorder="1" applyAlignment="1">
      <alignment horizontal="center" vertical="center" wrapText="1"/>
    </xf>
    <xf numFmtId="4" fontId="1" fillId="16" borderId="114" xfId="0" applyNumberFormat="1" applyFont="1" applyFill="1" applyBorder="1" applyAlignment="1">
      <alignment horizontal="center" vertical="center" wrapText="1"/>
    </xf>
    <xf numFmtId="4" fontId="1" fillId="16" borderId="56" xfId="0" applyNumberFormat="1" applyFont="1" applyFill="1" applyBorder="1" applyAlignment="1">
      <alignment horizontal="center" vertical="center" wrapText="1"/>
    </xf>
    <xf numFmtId="4" fontId="1" fillId="16" borderId="6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7" fillId="19" borderId="25" xfId="0" applyNumberFormat="1" applyFont="1" applyFill="1" applyBorder="1" applyAlignment="1">
      <alignment horizontal="left"/>
    </xf>
    <xf numFmtId="49" fontId="7" fillId="19" borderId="107" xfId="0" applyNumberFormat="1" applyFont="1" applyFill="1" applyBorder="1" applyAlignment="1">
      <alignment horizontal="left"/>
    </xf>
    <xf numFmtId="0" fontId="1" fillId="16" borderId="56" xfId="0" applyFont="1" applyFill="1" applyBorder="1" applyAlignment="1">
      <alignment horizontal="center" vertical="center"/>
    </xf>
    <xf numFmtId="0" fontId="1" fillId="16" borderId="69" xfId="0" applyFont="1" applyFill="1" applyBorder="1" applyAlignment="1">
      <alignment horizontal="center" vertical="center"/>
    </xf>
    <xf numFmtId="16" fontId="1" fillId="16" borderId="56" xfId="0" applyNumberFormat="1" applyFont="1" applyFill="1" applyBorder="1" applyAlignment="1">
      <alignment horizontal="center" vertical="center" wrapText="1"/>
    </xf>
    <xf numFmtId="16" fontId="1" fillId="16" borderId="69" xfId="0" applyNumberFormat="1" applyFont="1" applyFill="1" applyBorder="1" applyAlignment="1">
      <alignment horizontal="center" vertical="center" wrapText="1"/>
    </xf>
    <xf numFmtId="49" fontId="7" fillId="19" borderId="96" xfId="0" applyNumberFormat="1" applyFont="1" applyFill="1" applyBorder="1" applyAlignment="1">
      <alignment horizontal="left"/>
    </xf>
    <xf numFmtId="49" fontId="7" fillId="19" borderId="65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107" xfId="0" applyFont="1" applyFill="1" applyBorder="1" applyAlignment="1">
      <alignment horizontal="left"/>
    </xf>
    <xf numFmtId="16" fontId="7" fillId="0" borderId="49" xfId="0" applyNumberFormat="1" applyFont="1" applyFill="1" applyBorder="1" applyAlignment="1">
      <alignment horizontal="center"/>
    </xf>
    <xf numFmtId="16" fontId="7" fillId="0" borderId="37" xfId="0" applyNumberFormat="1" applyFont="1" applyFill="1" applyBorder="1" applyAlignment="1">
      <alignment horizontal="center"/>
    </xf>
    <xf numFmtId="16" fontId="7" fillId="0" borderId="39" xfId="0" applyNumberFormat="1" applyFont="1" applyFill="1" applyBorder="1" applyAlignment="1">
      <alignment horizontal="center"/>
    </xf>
    <xf numFmtId="49" fontId="6" fillId="16" borderId="55" xfId="0" applyNumberFormat="1" applyFont="1" applyFill="1" applyBorder="1" applyAlignment="1">
      <alignment horizontal="center" vertical="center" wrapText="1"/>
    </xf>
    <xf numFmtId="49" fontId="6" fillId="16" borderId="54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107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107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7" fillId="19" borderId="116" xfId="0" applyFont="1" applyFill="1" applyBorder="1" applyAlignment="1">
      <alignment horizontal="left" vertical="center" wrapText="1"/>
    </xf>
    <xf numFmtId="0" fontId="7" fillId="19" borderId="11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07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19" borderId="96" xfId="0" applyFont="1" applyFill="1" applyBorder="1" applyAlignment="1">
      <alignment horizontal="left" vertical="center" wrapText="1"/>
    </xf>
    <xf numFmtId="0" fontId="7" fillId="19" borderId="65" xfId="0" applyFont="1" applyFill="1" applyBorder="1" applyAlignment="1">
      <alignment horizontal="left" vertical="center" wrapText="1"/>
    </xf>
    <xf numFmtId="16" fontId="1" fillId="0" borderId="115" xfId="0" applyNumberFormat="1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3" fontId="1" fillId="16" borderId="118" xfId="0" applyNumberFormat="1" applyFont="1" applyFill="1" applyBorder="1" applyAlignment="1">
      <alignment horizontal="center" vertical="center" wrapText="1"/>
    </xf>
    <xf numFmtId="3" fontId="1" fillId="16" borderId="119" xfId="0" applyNumberFormat="1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left"/>
    </xf>
    <xf numFmtId="49" fontId="1" fillId="0" borderId="4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111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0" fontId="7" fillId="19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7" fillId="19" borderId="11" xfId="0" applyNumberFormat="1" applyFont="1" applyFill="1" applyBorder="1" applyAlignment="1">
      <alignment horizontal="left"/>
    </xf>
    <xf numFmtId="0" fontId="10" fillId="16" borderId="40" xfId="0" applyFont="1" applyFill="1" applyBorder="1" applyAlignment="1">
      <alignment horizontal="left"/>
    </xf>
    <xf numFmtId="0" fontId="10" fillId="16" borderId="41" xfId="0" applyFont="1" applyFill="1" applyBorder="1" applyAlignment="1">
      <alignment horizontal="left"/>
    </xf>
    <xf numFmtId="16" fontId="1" fillId="0" borderId="115" xfId="0" applyNumberFormat="1" applyFont="1" applyBorder="1" applyAlignment="1">
      <alignment horizontal="left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07" xfId="0" applyFont="1" applyBorder="1" applyAlignment="1">
      <alignment horizontal="left"/>
    </xf>
    <xf numFmtId="0" fontId="1" fillId="16" borderId="108" xfId="0" applyFont="1" applyFill="1" applyBorder="1" applyAlignment="1">
      <alignment horizontal="left"/>
    </xf>
    <xf numFmtId="0" fontId="1" fillId="16" borderId="109" xfId="0" applyFont="1" applyFill="1" applyBorder="1" applyAlignment="1">
      <alignment horizontal="left"/>
    </xf>
    <xf numFmtId="0" fontId="1" fillId="16" borderId="110" xfId="0" applyFont="1" applyFill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115" xfId="0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indexed="20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K126"/>
  <sheetViews>
    <sheetView showGridLines="0" tabSelected="1" zoomScalePageLayoutView="0" workbookViewId="0" topLeftCell="A1">
      <selection activeCell="B1" sqref="B1:E1"/>
    </sheetView>
  </sheetViews>
  <sheetFormatPr defaultColWidth="9.140625" defaultRowHeight="12.75"/>
  <cols>
    <col min="1" max="1" width="1.421875" style="0" customWidth="1"/>
    <col min="2" max="2" width="8.140625" style="133" customWidth="1"/>
    <col min="3" max="3" width="8.140625" style="0" customWidth="1"/>
    <col min="4" max="4" width="33.140625" style="0" customWidth="1"/>
    <col min="5" max="6" width="11.00390625" style="48" customWidth="1"/>
    <col min="7" max="7" width="10.00390625" style="0" customWidth="1"/>
    <col min="8" max="8" width="37.140625" style="0" customWidth="1"/>
  </cols>
  <sheetData>
    <row r="1" spans="2:6" ht="12.75">
      <c r="B1" s="661" t="s">
        <v>278</v>
      </c>
      <c r="C1" s="661"/>
      <c r="D1" s="661"/>
      <c r="E1" s="661"/>
      <c r="F1" s="456"/>
    </row>
    <row r="2" spans="2:7" ht="13.5" thickBot="1">
      <c r="B2" s="662" t="s">
        <v>80</v>
      </c>
      <c r="C2" s="662"/>
      <c r="D2" s="662"/>
      <c r="E2" s="662"/>
      <c r="F2" s="456"/>
      <c r="G2" s="455" t="s">
        <v>369</v>
      </c>
    </row>
    <row r="3" spans="2:7" ht="13.5" customHeight="1" thickTop="1">
      <c r="B3" s="663" t="s">
        <v>120</v>
      </c>
      <c r="C3" s="657" t="s">
        <v>63</v>
      </c>
      <c r="D3" s="653" t="s">
        <v>135</v>
      </c>
      <c r="E3" s="617" t="s">
        <v>334</v>
      </c>
      <c r="F3" s="617" t="s">
        <v>375</v>
      </c>
      <c r="G3" s="659" t="s">
        <v>376</v>
      </c>
    </row>
    <row r="4" spans="2:7" ht="35.25" customHeight="1" thickBot="1">
      <c r="B4" s="664"/>
      <c r="C4" s="658"/>
      <c r="D4" s="654"/>
      <c r="E4" s="616"/>
      <c r="F4" s="616"/>
      <c r="G4" s="660"/>
    </row>
    <row r="5" spans="2:7" s="72" customFormat="1" ht="17.25" thickBot="1" thickTop="1">
      <c r="B5" s="224">
        <v>100</v>
      </c>
      <c r="C5" s="655" t="s">
        <v>82</v>
      </c>
      <c r="D5" s="656"/>
      <c r="E5" s="225">
        <f>E6+E8+E13</f>
        <v>165672</v>
      </c>
      <c r="F5" s="225">
        <f>F6+F8+F13</f>
        <v>174495</v>
      </c>
      <c r="G5" s="480">
        <f>G6+G8+G13</f>
        <v>183848</v>
      </c>
    </row>
    <row r="6" spans="2:7" s="71" customFormat="1" ht="15.75" thickBot="1">
      <c r="B6" s="216">
        <v>110</v>
      </c>
      <c r="C6" s="618" t="s">
        <v>83</v>
      </c>
      <c r="D6" s="619"/>
      <c r="E6" s="194">
        <f>E7</f>
        <v>147050</v>
      </c>
      <c r="F6" s="194">
        <f>F7</f>
        <v>155873</v>
      </c>
      <c r="G6" s="481">
        <f>G7</f>
        <v>165226</v>
      </c>
    </row>
    <row r="7" spans="2:8" s="61" customFormat="1" ht="13.5" thickBot="1">
      <c r="B7" s="217"/>
      <c r="C7" s="60"/>
      <c r="D7" s="81" t="s">
        <v>121</v>
      </c>
      <c r="E7" s="268">
        <f>147050</f>
        <v>147050</v>
      </c>
      <c r="F7" s="268">
        <f>CEILING(E7*1.06,1)</f>
        <v>155873</v>
      </c>
      <c r="G7" s="482">
        <f>CEILING(F7*1.06,1)</f>
        <v>165226</v>
      </c>
      <c r="H7" s="362"/>
    </row>
    <row r="8" spans="2:7" s="71" customFormat="1" ht="15.75" thickBot="1">
      <c r="B8" s="218">
        <v>120</v>
      </c>
      <c r="C8" s="636" t="s">
        <v>125</v>
      </c>
      <c r="D8" s="637"/>
      <c r="E8" s="98">
        <f>E9</f>
        <v>10000</v>
      </c>
      <c r="F8" s="98">
        <f>F9</f>
        <v>10000</v>
      </c>
      <c r="G8" s="278">
        <f>G9</f>
        <v>10000</v>
      </c>
    </row>
    <row r="9" spans="2:7" s="5" customFormat="1" ht="13.5" thickBot="1">
      <c r="B9" s="650"/>
      <c r="C9" s="60">
        <v>121</v>
      </c>
      <c r="D9" s="54" t="s">
        <v>84</v>
      </c>
      <c r="E9" s="195">
        <f>SUM(E10:E12)</f>
        <v>10000</v>
      </c>
      <c r="F9" s="195">
        <f>SUM(F10:F12)</f>
        <v>10000</v>
      </c>
      <c r="G9" s="483">
        <f>SUM(G10:G12)</f>
        <v>10000</v>
      </c>
    </row>
    <row r="10" spans="2:7" ht="12.75">
      <c r="B10" s="651"/>
      <c r="C10" s="640"/>
      <c r="D10" s="57" t="s">
        <v>122</v>
      </c>
      <c r="E10" s="68">
        <v>1730</v>
      </c>
      <c r="F10" s="68">
        <v>1730</v>
      </c>
      <c r="G10" s="469">
        <v>1730</v>
      </c>
    </row>
    <row r="11" spans="2:7" ht="12.75">
      <c r="B11" s="651"/>
      <c r="C11" s="641"/>
      <c r="D11" s="58" t="s">
        <v>123</v>
      </c>
      <c r="E11" s="69">
        <v>7670</v>
      </c>
      <c r="F11" s="69">
        <v>7670</v>
      </c>
      <c r="G11" s="470">
        <v>7670</v>
      </c>
    </row>
    <row r="12" spans="2:7" ht="13.5" thickBot="1">
      <c r="B12" s="652"/>
      <c r="C12" s="665"/>
      <c r="D12" s="59" t="s">
        <v>124</v>
      </c>
      <c r="E12" s="70">
        <v>600</v>
      </c>
      <c r="F12" s="70">
        <v>600</v>
      </c>
      <c r="G12" s="484">
        <v>600</v>
      </c>
    </row>
    <row r="13" spans="2:7" s="71" customFormat="1" ht="15.75" thickBot="1">
      <c r="B13" s="219">
        <v>130</v>
      </c>
      <c r="C13" s="636" t="s">
        <v>126</v>
      </c>
      <c r="D13" s="637"/>
      <c r="E13" s="98">
        <f>E14</f>
        <v>8622</v>
      </c>
      <c r="F13" s="98">
        <f>F14</f>
        <v>8622</v>
      </c>
      <c r="G13" s="278">
        <f>G14</f>
        <v>8622</v>
      </c>
    </row>
    <row r="14" spans="2:7" s="5" customFormat="1" ht="13.5" thickBot="1">
      <c r="B14" s="625"/>
      <c r="C14" s="75">
        <v>133</v>
      </c>
      <c r="D14" s="55" t="s">
        <v>85</v>
      </c>
      <c r="E14" s="196">
        <f>SUM(E15:E22)</f>
        <v>8622</v>
      </c>
      <c r="F14" s="196">
        <f>SUM(F15:F22)</f>
        <v>8622</v>
      </c>
      <c r="G14" s="485">
        <f>SUM(G15:G22)</f>
        <v>8622</v>
      </c>
    </row>
    <row r="15" spans="2:7" ht="12.75">
      <c r="B15" s="626"/>
      <c r="C15" s="627"/>
      <c r="D15" s="62" t="s">
        <v>86</v>
      </c>
      <c r="E15" s="63">
        <v>240</v>
      </c>
      <c r="F15" s="63">
        <v>240</v>
      </c>
      <c r="G15" s="473">
        <v>240</v>
      </c>
    </row>
    <row r="16" spans="2:7" ht="12.75">
      <c r="B16" s="626"/>
      <c r="C16" s="628"/>
      <c r="D16" s="64" t="s">
        <v>87</v>
      </c>
      <c r="E16" s="65">
        <v>40</v>
      </c>
      <c r="F16" s="65">
        <v>40</v>
      </c>
      <c r="G16" s="474">
        <v>40</v>
      </c>
    </row>
    <row r="17" spans="2:7" ht="12.75">
      <c r="B17" s="626"/>
      <c r="C17" s="628"/>
      <c r="D17" s="64" t="s">
        <v>88</v>
      </c>
      <c r="E17" s="65">
        <v>22</v>
      </c>
      <c r="F17" s="65">
        <v>22</v>
      </c>
      <c r="G17" s="474">
        <v>22</v>
      </c>
    </row>
    <row r="18" spans="2:7" ht="12.75">
      <c r="B18" s="626"/>
      <c r="C18" s="628"/>
      <c r="D18" s="64" t="s">
        <v>89</v>
      </c>
      <c r="E18" s="65">
        <v>370</v>
      </c>
      <c r="F18" s="65">
        <v>370</v>
      </c>
      <c r="G18" s="474">
        <v>370</v>
      </c>
    </row>
    <row r="19" spans="2:7" ht="12.75">
      <c r="B19" s="626"/>
      <c r="C19" s="628"/>
      <c r="D19" s="64" t="s">
        <v>90</v>
      </c>
      <c r="E19" s="65">
        <v>0</v>
      </c>
      <c r="F19" s="65">
        <v>0</v>
      </c>
      <c r="G19" s="474">
        <v>0</v>
      </c>
    </row>
    <row r="20" spans="2:7" ht="12.75">
      <c r="B20" s="626"/>
      <c r="C20" s="628"/>
      <c r="D20" s="64" t="s">
        <v>306</v>
      </c>
      <c r="E20" s="65">
        <v>450</v>
      </c>
      <c r="F20" s="65">
        <v>450</v>
      </c>
      <c r="G20" s="474">
        <v>450</v>
      </c>
    </row>
    <row r="21" spans="2:8" ht="12.75">
      <c r="B21" s="626"/>
      <c r="C21" s="628"/>
      <c r="D21" s="64" t="s">
        <v>91</v>
      </c>
      <c r="E21" s="65">
        <v>5000</v>
      </c>
      <c r="F21" s="65">
        <v>5000</v>
      </c>
      <c r="G21" s="474">
        <v>5000</v>
      </c>
      <c r="H21" s="48"/>
    </row>
    <row r="22" spans="2:8" ht="13.5" thickBot="1">
      <c r="B22" s="626"/>
      <c r="C22" s="628"/>
      <c r="D22" s="64" t="s">
        <v>92</v>
      </c>
      <c r="E22" s="65">
        <v>2500</v>
      </c>
      <c r="F22" s="65">
        <v>2500</v>
      </c>
      <c r="G22" s="474">
        <v>2500</v>
      </c>
      <c r="H22" s="48"/>
    </row>
    <row r="23" spans="2:7" s="72" customFormat="1" ht="16.5" thickBot="1">
      <c r="B23" s="215">
        <v>200</v>
      </c>
      <c r="C23" s="646" t="s">
        <v>127</v>
      </c>
      <c r="D23" s="647"/>
      <c r="E23" s="197">
        <f>E24+E35+E51+E54</f>
        <v>33524</v>
      </c>
      <c r="F23" s="197">
        <f>F24+F35+F51+F54</f>
        <v>33524</v>
      </c>
      <c r="G23" s="486">
        <f>G24+G35+G51+G54</f>
        <v>33524</v>
      </c>
    </row>
    <row r="24" spans="2:9" s="53" customFormat="1" ht="15.75" thickBot="1">
      <c r="B24" s="220">
        <v>210</v>
      </c>
      <c r="C24" s="618" t="s">
        <v>128</v>
      </c>
      <c r="D24" s="648"/>
      <c r="E24" s="198">
        <f>E25+E30</f>
        <v>25284</v>
      </c>
      <c r="F24" s="198">
        <f>F25+F30</f>
        <v>25284</v>
      </c>
      <c r="G24" s="487">
        <f>G25+G30</f>
        <v>25284</v>
      </c>
      <c r="I24" s="73"/>
    </row>
    <row r="25" spans="2:9" s="61" customFormat="1" ht="13.5" thickBot="1">
      <c r="B25" s="625" t="s">
        <v>93</v>
      </c>
      <c r="C25" s="60">
        <v>211</v>
      </c>
      <c r="D25" s="56" t="s">
        <v>128</v>
      </c>
      <c r="E25" s="82">
        <f>SUM(E26:E29)</f>
        <v>44</v>
      </c>
      <c r="F25" s="82">
        <f>SUM(F26:F29)</f>
        <v>44</v>
      </c>
      <c r="G25" s="476">
        <f>SUM(G26:G29)</f>
        <v>44</v>
      </c>
      <c r="I25" s="74"/>
    </row>
    <row r="26" spans="2:7" ht="12.75">
      <c r="B26" s="626"/>
      <c r="C26" s="640"/>
      <c r="D26" s="79" t="s">
        <v>94</v>
      </c>
      <c r="E26" s="80">
        <v>44</v>
      </c>
      <c r="F26" s="80">
        <v>44</v>
      </c>
      <c r="G26" s="488">
        <v>44</v>
      </c>
    </row>
    <row r="27" spans="2:7" ht="12.75">
      <c r="B27" s="626"/>
      <c r="C27" s="641"/>
      <c r="D27" s="64" t="s">
        <v>392</v>
      </c>
      <c r="E27" s="65"/>
      <c r="F27" s="65"/>
      <c r="G27" s="474"/>
    </row>
    <row r="28" spans="2:7" ht="12.75">
      <c r="B28" s="626"/>
      <c r="C28" s="641"/>
      <c r="D28" s="64" t="s">
        <v>333</v>
      </c>
      <c r="E28" s="65"/>
      <c r="F28" s="65"/>
      <c r="G28" s="474"/>
    </row>
    <row r="29" spans="2:7" ht="13.5" thickBot="1">
      <c r="B29" s="626"/>
      <c r="C29" s="665"/>
      <c r="D29" s="66" t="s">
        <v>95</v>
      </c>
      <c r="E29" s="67"/>
      <c r="F29" s="67"/>
      <c r="G29" s="489"/>
    </row>
    <row r="30" spans="2:7" ht="13.5" thickBot="1">
      <c r="B30" s="626"/>
      <c r="C30" s="2">
        <v>212</v>
      </c>
      <c r="D30" s="49" t="s">
        <v>96</v>
      </c>
      <c r="E30" s="199">
        <f>SUM(E31:E34)</f>
        <v>25240</v>
      </c>
      <c r="F30" s="199">
        <f>SUM(F31:F34)</f>
        <v>25240</v>
      </c>
      <c r="G30" s="490">
        <f>SUM(G31:G34)</f>
        <v>25240</v>
      </c>
    </row>
    <row r="31" spans="2:7" ht="12.75">
      <c r="B31" s="626"/>
      <c r="C31" s="627"/>
      <c r="D31" s="77" t="s">
        <v>97</v>
      </c>
      <c r="E31" s="63">
        <v>16100</v>
      </c>
      <c r="F31" s="63">
        <v>16100</v>
      </c>
      <c r="G31" s="473">
        <v>16100</v>
      </c>
    </row>
    <row r="32" spans="2:7" ht="12.75">
      <c r="B32" s="626"/>
      <c r="C32" s="628"/>
      <c r="D32" s="78" t="s">
        <v>98</v>
      </c>
      <c r="E32" s="65">
        <v>180</v>
      </c>
      <c r="F32" s="65">
        <v>180</v>
      </c>
      <c r="G32" s="474">
        <v>180</v>
      </c>
    </row>
    <row r="33" spans="2:7" ht="12.75">
      <c r="B33" s="626"/>
      <c r="C33" s="628"/>
      <c r="D33" s="286" t="s">
        <v>312</v>
      </c>
      <c r="E33" s="106">
        <v>8500</v>
      </c>
      <c r="F33" s="106">
        <v>8500</v>
      </c>
      <c r="G33" s="491">
        <v>8500</v>
      </c>
    </row>
    <row r="34" spans="2:7" ht="13.5" thickBot="1">
      <c r="B34" s="633"/>
      <c r="C34" s="629"/>
      <c r="D34" s="263" t="s">
        <v>99</v>
      </c>
      <c r="E34" s="67">
        <v>460</v>
      </c>
      <c r="F34" s="67">
        <v>460</v>
      </c>
      <c r="G34" s="489">
        <v>460</v>
      </c>
    </row>
    <row r="35" spans="2:7" s="53" customFormat="1" ht="15.75" thickBot="1">
      <c r="B35" s="219">
        <v>220</v>
      </c>
      <c r="C35" s="618" t="s">
        <v>100</v>
      </c>
      <c r="D35" s="648"/>
      <c r="E35" s="45">
        <f>E36+E39+E46</f>
        <v>7610</v>
      </c>
      <c r="F35" s="45">
        <f>F36+F39+F46</f>
        <v>7610</v>
      </c>
      <c r="G35" s="279">
        <f>G36+G39+G46</f>
        <v>7610</v>
      </c>
    </row>
    <row r="36" spans="2:7" s="61" customFormat="1" ht="13.5" thickBot="1">
      <c r="B36" s="625"/>
      <c r="C36" s="2">
        <v>221</v>
      </c>
      <c r="D36" s="51" t="s">
        <v>129</v>
      </c>
      <c r="E36" s="3">
        <f>SUM(E37:E38)</f>
        <v>3000</v>
      </c>
      <c r="F36" s="3">
        <f>SUM(F37:F38)</f>
        <v>3000</v>
      </c>
      <c r="G36" s="467">
        <f>SUM(G37:G38)</f>
        <v>3000</v>
      </c>
    </row>
    <row r="37" spans="2:7" ht="12.75">
      <c r="B37" s="626"/>
      <c r="C37" s="627"/>
      <c r="D37" s="62" t="s">
        <v>101</v>
      </c>
      <c r="E37" s="63">
        <v>3000</v>
      </c>
      <c r="F37" s="63">
        <v>3000</v>
      </c>
      <c r="G37" s="473">
        <v>3000</v>
      </c>
    </row>
    <row r="38" spans="2:7" ht="13.5" thickBot="1">
      <c r="B38" s="626"/>
      <c r="C38" s="629"/>
      <c r="D38" s="66" t="s">
        <v>102</v>
      </c>
      <c r="E38" s="67"/>
      <c r="F38" s="67"/>
      <c r="G38" s="489"/>
    </row>
    <row r="39" spans="2:9" ht="13.5" thickBot="1">
      <c r="B39" s="626"/>
      <c r="C39" s="2">
        <v>223</v>
      </c>
      <c r="D39" s="49" t="s">
        <v>103</v>
      </c>
      <c r="E39" s="3">
        <f>SUM(E40:E45)</f>
        <v>4550</v>
      </c>
      <c r="F39" s="3">
        <f>SUM(F40:F45)</f>
        <v>4550</v>
      </c>
      <c r="G39" s="467">
        <f>SUM(G40:G45)</f>
        <v>4550</v>
      </c>
      <c r="I39" s="48"/>
    </row>
    <row r="40" spans="2:7" ht="12.75">
      <c r="B40" s="626"/>
      <c r="C40" s="627"/>
      <c r="D40" s="62" t="s">
        <v>104</v>
      </c>
      <c r="E40" s="63">
        <v>300</v>
      </c>
      <c r="F40" s="63">
        <v>300</v>
      </c>
      <c r="G40" s="473">
        <v>300</v>
      </c>
    </row>
    <row r="41" spans="2:7" ht="12.75">
      <c r="B41" s="626"/>
      <c r="C41" s="628"/>
      <c r="D41" s="64" t="s">
        <v>105</v>
      </c>
      <c r="E41" s="65">
        <v>500</v>
      </c>
      <c r="F41" s="65">
        <v>500</v>
      </c>
      <c r="G41" s="474">
        <v>500</v>
      </c>
    </row>
    <row r="42" spans="2:7" ht="12.75">
      <c r="B42" s="626"/>
      <c r="C42" s="628"/>
      <c r="D42" s="64" t="s">
        <v>106</v>
      </c>
      <c r="E42" s="65">
        <v>550</v>
      </c>
      <c r="F42" s="65">
        <v>550</v>
      </c>
      <c r="G42" s="474">
        <v>550</v>
      </c>
    </row>
    <row r="43" spans="2:7" ht="12.75">
      <c r="B43" s="626"/>
      <c r="C43" s="628"/>
      <c r="D43" s="64" t="s">
        <v>107</v>
      </c>
      <c r="E43" s="65">
        <v>510</v>
      </c>
      <c r="F43" s="65">
        <v>510</v>
      </c>
      <c r="G43" s="474">
        <v>510</v>
      </c>
    </row>
    <row r="44" spans="2:7" ht="12.75">
      <c r="B44" s="626"/>
      <c r="C44" s="628"/>
      <c r="D44" s="275" t="s">
        <v>270</v>
      </c>
      <c r="E44" s="106"/>
      <c r="F44" s="106"/>
      <c r="G44" s="491"/>
    </row>
    <row r="45" spans="2:8" ht="13.5" thickBot="1">
      <c r="B45" s="626"/>
      <c r="C45" s="629"/>
      <c r="D45" s="92" t="s">
        <v>108</v>
      </c>
      <c r="E45" s="28">
        <v>2690</v>
      </c>
      <c r="F45" s="28">
        <v>2690</v>
      </c>
      <c r="G45" s="492">
        <v>2690</v>
      </c>
      <c r="H45" s="48"/>
    </row>
    <row r="46" spans="2:9" ht="13.5" thickBot="1">
      <c r="B46" s="626"/>
      <c r="C46" s="2">
        <v>229</v>
      </c>
      <c r="D46" s="49" t="s">
        <v>109</v>
      </c>
      <c r="E46" s="199">
        <f>E47</f>
        <v>60</v>
      </c>
      <c r="F46" s="199">
        <f>F47</f>
        <v>60</v>
      </c>
      <c r="G46" s="490">
        <f>G47</f>
        <v>60</v>
      </c>
      <c r="I46" s="48"/>
    </row>
    <row r="47" spans="2:7" ht="13.5" thickBot="1">
      <c r="B47" s="649"/>
      <c r="C47" s="221"/>
      <c r="D47" s="222" t="s">
        <v>110</v>
      </c>
      <c r="E47" s="223">
        <v>60</v>
      </c>
      <c r="F47" s="223">
        <v>60</v>
      </c>
      <c r="G47" s="493">
        <v>60</v>
      </c>
    </row>
    <row r="48" spans="2:6" ht="14.25" thickBot="1" thickTop="1">
      <c r="B48" s="121"/>
      <c r="C48" s="47"/>
      <c r="D48" s="47"/>
      <c r="E48" s="122"/>
      <c r="F48" s="122"/>
    </row>
    <row r="49" spans="2:7" ht="13.5" customHeight="1" thickTop="1">
      <c r="B49" s="642" t="s">
        <v>120</v>
      </c>
      <c r="C49" s="634" t="s">
        <v>63</v>
      </c>
      <c r="D49" s="644" t="s">
        <v>81</v>
      </c>
      <c r="E49" s="617" t="s">
        <v>334</v>
      </c>
      <c r="F49" s="617" t="s">
        <v>375</v>
      </c>
      <c r="G49" s="659" t="s">
        <v>376</v>
      </c>
    </row>
    <row r="50" spans="2:7" ht="30" customHeight="1" thickBot="1">
      <c r="B50" s="643"/>
      <c r="C50" s="635"/>
      <c r="D50" s="645"/>
      <c r="E50" s="616"/>
      <c r="F50" s="616"/>
      <c r="G50" s="660"/>
    </row>
    <row r="51" spans="2:7" s="53" customFormat="1" ht="16.5" thickBot="1" thickTop="1">
      <c r="B51" s="218">
        <v>240</v>
      </c>
      <c r="C51" s="614" t="s">
        <v>111</v>
      </c>
      <c r="D51" s="615"/>
      <c r="E51" s="107">
        <f>SUM(E52:E53)</f>
        <v>100</v>
      </c>
      <c r="F51" s="107">
        <f>SUM(F52:F53)</f>
        <v>100</v>
      </c>
      <c r="G51" s="463">
        <f>SUM(G52:G53)</f>
        <v>100</v>
      </c>
    </row>
    <row r="52" spans="2:7" s="53" customFormat="1" ht="14.25">
      <c r="B52" s="620"/>
      <c r="C52" s="638"/>
      <c r="D52" s="276"/>
      <c r="E52" s="30"/>
      <c r="F52" s="30"/>
      <c r="G52" s="464"/>
    </row>
    <row r="53" spans="2:7" ht="13.5" thickBot="1">
      <c r="B53" s="621"/>
      <c r="C53" s="639"/>
      <c r="D53" s="288" t="s">
        <v>112</v>
      </c>
      <c r="E53" s="50">
        <v>100</v>
      </c>
      <c r="F53" s="50">
        <v>100</v>
      </c>
      <c r="G53" s="465">
        <v>100</v>
      </c>
    </row>
    <row r="54" spans="2:7" s="71" customFormat="1" ht="15.75" thickBot="1">
      <c r="B54" s="218">
        <v>290</v>
      </c>
      <c r="C54" s="636" t="s">
        <v>113</v>
      </c>
      <c r="D54" s="637"/>
      <c r="E54" s="200">
        <f>E55</f>
        <v>530</v>
      </c>
      <c r="F54" s="200">
        <f>F55</f>
        <v>530</v>
      </c>
      <c r="G54" s="466">
        <f>G55</f>
        <v>530</v>
      </c>
    </row>
    <row r="55" spans="2:9" ht="13.5" thickBot="1">
      <c r="B55" s="625"/>
      <c r="C55" s="51">
        <v>292</v>
      </c>
      <c r="D55" s="51" t="s">
        <v>113</v>
      </c>
      <c r="E55" s="3">
        <f>SUM(E56:E59)</f>
        <v>530</v>
      </c>
      <c r="F55" s="3">
        <f>SUM(F56:F59)</f>
        <v>530</v>
      </c>
      <c r="G55" s="467">
        <f>SUM(G56:G59)</f>
        <v>530</v>
      </c>
      <c r="I55" s="48"/>
    </row>
    <row r="56" spans="2:9" ht="12.75">
      <c r="B56" s="626"/>
      <c r="C56" s="640"/>
      <c r="D56" s="88" t="s">
        <v>114</v>
      </c>
      <c r="E56" s="86">
        <v>60</v>
      </c>
      <c r="F56" s="86">
        <v>60</v>
      </c>
      <c r="G56" s="468">
        <v>60</v>
      </c>
      <c r="I56" s="48"/>
    </row>
    <row r="57" spans="2:9" ht="12.75">
      <c r="B57" s="626"/>
      <c r="C57" s="641"/>
      <c r="D57" s="91" t="s">
        <v>113</v>
      </c>
      <c r="E57" s="68"/>
      <c r="F57" s="68"/>
      <c r="G57" s="469"/>
      <c r="I57" s="48"/>
    </row>
    <row r="58" spans="2:7" ht="12.75">
      <c r="B58" s="626"/>
      <c r="C58" s="641"/>
      <c r="D58" s="58" t="s">
        <v>115</v>
      </c>
      <c r="E58" s="69">
        <v>70</v>
      </c>
      <c r="F58" s="69">
        <v>70</v>
      </c>
      <c r="G58" s="470">
        <v>70</v>
      </c>
    </row>
    <row r="59" spans="2:7" ht="13.5" thickBot="1">
      <c r="B59" s="626"/>
      <c r="C59" s="641"/>
      <c r="D59" s="58" t="s">
        <v>305</v>
      </c>
      <c r="E59" s="70">
        <v>400</v>
      </c>
      <c r="F59" s="70">
        <v>400</v>
      </c>
      <c r="G59" s="484">
        <v>400</v>
      </c>
    </row>
    <row r="60" spans="2:7" s="89" customFormat="1" ht="16.5" thickBot="1">
      <c r="B60" s="224">
        <v>300</v>
      </c>
      <c r="C60" s="612" t="s">
        <v>130</v>
      </c>
      <c r="D60" s="613"/>
      <c r="E60" s="201">
        <f>E61+E93</f>
        <v>59750</v>
      </c>
      <c r="F60" s="201">
        <f>F61+F93</f>
        <v>63340</v>
      </c>
      <c r="G60" s="471">
        <f>G61+G93</f>
        <v>67148</v>
      </c>
    </row>
    <row r="61" spans="2:9" ht="15.75" thickBot="1">
      <c r="B61" s="219">
        <v>310</v>
      </c>
      <c r="C61" s="618" t="s">
        <v>131</v>
      </c>
      <c r="D61" s="619"/>
      <c r="E61" s="45">
        <f>E62+E74</f>
        <v>59750</v>
      </c>
      <c r="F61" s="45">
        <f>F62+F74</f>
        <v>63340</v>
      </c>
      <c r="G61" s="279">
        <f>G62+G74</f>
        <v>67148</v>
      </c>
      <c r="I61" s="48"/>
    </row>
    <row r="62" spans="2:9" ht="13.5" thickBot="1">
      <c r="B62" s="625"/>
      <c r="C62" s="6">
        <v>311</v>
      </c>
      <c r="D62" s="2" t="s">
        <v>132</v>
      </c>
      <c r="E62" s="202">
        <f>SUM(E63:E71)</f>
        <v>0</v>
      </c>
      <c r="F62" s="202">
        <f>SUM(F63:F71)</f>
        <v>0</v>
      </c>
      <c r="G62" s="472">
        <f>SUM(G63:G71)</f>
        <v>0</v>
      </c>
      <c r="I62" s="48"/>
    </row>
    <row r="63" spans="2:11" ht="12.75">
      <c r="B63" s="626"/>
      <c r="C63" s="627"/>
      <c r="D63" s="83" t="s">
        <v>116</v>
      </c>
      <c r="E63" s="63"/>
      <c r="F63" s="63"/>
      <c r="G63" s="473"/>
      <c r="K63" s="48"/>
    </row>
    <row r="64" spans="2:7" ht="12.75">
      <c r="B64" s="626"/>
      <c r="C64" s="628"/>
      <c r="D64" s="84" t="s">
        <v>223</v>
      </c>
      <c r="E64" s="65"/>
      <c r="F64" s="65"/>
      <c r="G64" s="474"/>
    </row>
    <row r="65" spans="2:7" ht="12.75">
      <c r="B65" s="626"/>
      <c r="C65" s="628"/>
      <c r="D65" s="84" t="s">
        <v>287</v>
      </c>
      <c r="E65" s="65"/>
      <c r="F65" s="65"/>
      <c r="G65" s="474"/>
    </row>
    <row r="66" spans="2:7" ht="12.75">
      <c r="B66" s="626"/>
      <c r="C66" s="628"/>
      <c r="D66" s="84" t="s">
        <v>286</v>
      </c>
      <c r="E66" s="65"/>
      <c r="F66" s="65"/>
      <c r="G66" s="474"/>
    </row>
    <row r="67" spans="2:7" ht="12.75">
      <c r="B67" s="626"/>
      <c r="C67" s="628"/>
      <c r="D67" s="84" t="s">
        <v>224</v>
      </c>
      <c r="E67" s="65"/>
      <c r="F67" s="65"/>
      <c r="G67" s="474"/>
    </row>
    <row r="68" spans="2:7" ht="12.75">
      <c r="B68" s="626"/>
      <c r="C68" s="628"/>
      <c r="D68" s="84" t="s">
        <v>285</v>
      </c>
      <c r="E68" s="65"/>
      <c r="F68" s="65"/>
      <c r="G68" s="474"/>
    </row>
    <row r="69" spans="2:7" ht="12.75">
      <c r="B69" s="626"/>
      <c r="C69" s="628"/>
      <c r="D69" s="84" t="s">
        <v>225</v>
      </c>
      <c r="E69" s="65"/>
      <c r="F69" s="65"/>
      <c r="G69" s="474"/>
    </row>
    <row r="70" spans="2:7" ht="12.75">
      <c r="B70" s="626"/>
      <c r="C70" s="628"/>
      <c r="D70" s="84" t="s">
        <v>226</v>
      </c>
      <c r="E70" s="65"/>
      <c r="F70" s="65"/>
      <c r="G70" s="474"/>
    </row>
    <row r="71" spans="2:7" ht="12.75">
      <c r="B71" s="626"/>
      <c r="C71" s="628"/>
      <c r="D71" s="84" t="s">
        <v>288</v>
      </c>
      <c r="E71" s="65"/>
      <c r="F71" s="65"/>
      <c r="G71" s="474"/>
    </row>
    <row r="72" spans="2:7" ht="12.75">
      <c r="B72" s="626"/>
      <c r="C72" s="628"/>
      <c r="D72" s="84" t="s">
        <v>307</v>
      </c>
      <c r="E72" s="65"/>
      <c r="F72" s="65"/>
      <c r="G72" s="474"/>
    </row>
    <row r="73" spans="2:7" ht="13.5" thickBot="1">
      <c r="B73" s="626"/>
      <c r="C73" s="629"/>
      <c r="D73" s="287" t="s">
        <v>192</v>
      </c>
      <c r="E73" s="277"/>
      <c r="F73" s="277"/>
      <c r="G73" s="475"/>
    </row>
    <row r="74" spans="2:7" ht="13.5" thickBot="1">
      <c r="B74" s="626"/>
      <c r="C74" s="60">
        <v>312</v>
      </c>
      <c r="D74" s="60" t="s">
        <v>133</v>
      </c>
      <c r="E74" s="82">
        <f>SUM(E75:E92)</f>
        <v>59750</v>
      </c>
      <c r="F74" s="82">
        <f>SUM(F75:F92)</f>
        <v>63340</v>
      </c>
      <c r="G74" s="476">
        <f>SUM(G75:G92)</f>
        <v>67148</v>
      </c>
    </row>
    <row r="75" spans="2:7" ht="12.75">
      <c r="B75" s="626"/>
      <c r="C75" s="630"/>
      <c r="D75" s="83" t="s">
        <v>184</v>
      </c>
      <c r="E75" s="63">
        <v>557</v>
      </c>
      <c r="F75" s="63">
        <f aca="true" t="shared" si="0" ref="F75:G87">CEILING(E75*1.06,1)</f>
        <v>591</v>
      </c>
      <c r="G75" s="473">
        <f t="shared" si="0"/>
        <v>627</v>
      </c>
    </row>
    <row r="76" spans="2:8" ht="12.75">
      <c r="B76" s="626"/>
      <c r="C76" s="631"/>
      <c r="D76" s="84" t="s">
        <v>185</v>
      </c>
      <c r="E76" s="65">
        <v>52000</v>
      </c>
      <c r="F76" s="65">
        <f t="shared" si="0"/>
        <v>55120</v>
      </c>
      <c r="G76" s="474">
        <f t="shared" si="0"/>
        <v>58428</v>
      </c>
      <c r="H76" s="48"/>
    </row>
    <row r="77" spans="2:7" ht="12.75">
      <c r="B77" s="626"/>
      <c r="C77" s="631"/>
      <c r="D77" s="84" t="s">
        <v>186</v>
      </c>
      <c r="E77" s="65">
        <v>466</v>
      </c>
      <c r="F77" s="65">
        <f t="shared" si="0"/>
        <v>494</v>
      </c>
      <c r="G77" s="474">
        <f t="shared" si="0"/>
        <v>524</v>
      </c>
    </row>
    <row r="78" spans="2:7" ht="12.75">
      <c r="B78" s="626"/>
      <c r="C78" s="631"/>
      <c r="D78" s="84" t="s">
        <v>187</v>
      </c>
      <c r="E78" s="65">
        <v>530</v>
      </c>
      <c r="F78" s="65">
        <f t="shared" si="0"/>
        <v>562</v>
      </c>
      <c r="G78" s="474">
        <f t="shared" si="0"/>
        <v>596</v>
      </c>
    </row>
    <row r="79" spans="2:7" ht="12.75">
      <c r="B79" s="626"/>
      <c r="C79" s="631"/>
      <c r="D79" s="84" t="s">
        <v>188</v>
      </c>
      <c r="E79" s="65">
        <v>201</v>
      </c>
      <c r="F79" s="65">
        <f t="shared" si="0"/>
        <v>214</v>
      </c>
      <c r="G79" s="474">
        <f t="shared" si="0"/>
        <v>227</v>
      </c>
    </row>
    <row r="80" spans="2:7" ht="12.75">
      <c r="B80" s="626"/>
      <c r="C80" s="631"/>
      <c r="D80" s="84" t="s">
        <v>189</v>
      </c>
      <c r="E80" s="65">
        <v>190</v>
      </c>
      <c r="F80" s="65">
        <f t="shared" si="0"/>
        <v>202</v>
      </c>
      <c r="G80" s="474">
        <f t="shared" si="0"/>
        <v>215</v>
      </c>
    </row>
    <row r="81" spans="2:7" ht="12.75">
      <c r="B81" s="626"/>
      <c r="C81" s="631"/>
      <c r="D81" s="84" t="s">
        <v>190</v>
      </c>
      <c r="E81" s="65">
        <v>1950</v>
      </c>
      <c r="F81" s="65">
        <f t="shared" si="0"/>
        <v>2067</v>
      </c>
      <c r="G81" s="474">
        <f t="shared" si="0"/>
        <v>2192</v>
      </c>
    </row>
    <row r="82" spans="2:7" s="242" customFormat="1" ht="12.75">
      <c r="B82" s="626"/>
      <c r="C82" s="631"/>
      <c r="D82" s="84" t="s">
        <v>191</v>
      </c>
      <c r="E82" s="65">
        <v>1860</v>
      </c>
      <c r="F82" s="65">
        <f t="shared" si="0"/>
        <v>1972</v>
      </c>
      <c r="G82" s="474">
        <f t="shared" si="0"/>
        <v>2091</v>
      </c>
    </row>
    <row r="83" spans="2:7" ht="12.75">
      <c r="B83" s="626"/>
      <c r="C83" s="631"/>
      <c r="D83" s="84" t="s">
        <v>218</v>
      </c>
      <c r="E83" s="65">
        <v>110</v>
      </c>
      <c r="F83" s="65">
        <f t="shared" si="0"/>
        <v>117</v>
      </c>
      <c r="G83" s="474">
        <f t="shared" si="0"/>
        <v>125</v>
      </c>
    </row>
    <row r="84" spans="2:7" ht="12.75">
      <c r="B84" s="626"/>
      <c r="C84" s="631"/>
      <c r="D84" s="84" t="s">
        <v>197</v>
      </c>
      <c r="E84" s="65">
        <v>1651</v>
      </c>
      <c r="F84" s="65">
        <f t="shared" si="0"/>
        <v>1751</v>
      </c>
      <c r="G84" s="474">
        <f t="shared" si="0"/>
        <v>1857</v>
      </c>
    </row>
    <row r="85" spans="2:7" ht="12.75">
      <c r="B85" s="626"/>
      <c r="C85" s="631"/>
      <c r="D85" s="84" t="s">
        <v>237</v>
      </c>
      <c r="E85" s="65">
        <v>25</v>
      </c>
      <c r="F85" s="65">
        <f t="shared" si="0"/>
        <v>27</v>
      </c>
      <c r="G85" s="474">
        <f t="shared" si="0"/>
        <v>29</v>
      </c>
    </row>
    <row r="86" spans="2:7" ht="12.75">
      <c r="B86" s="626"/>
      <c r="C86" s="631"/>
      <c r="D86" s="84" t="s">
        <v>219</v>
      </c>
      <c r="E86" s="65">
        <v>60</v>
      </c>
      <c r="F86" s="65">
        <f t="shared" si="0"/>
        <v>64</v>
      </c>
      <c r="G86" s="474">
        <f t="shared" si="0"/>
        <v>68</v>
      </c>
    </row>
    <row r="87" spans="2:7" ht="12.75">
      <c r="B87" s="626"/>
      <c r="C87" s="631"/>
      <c r="D87" s="84" t="s">
        <v>214</v>
      </c>
      <c r="E87" s="65">
        <v>150</v>
      </c>
      <c r="F87" s="65">
        <f t="shared" si="0"/>
        <v>159</v>
      </c>
      <c r="G87" s="474">
        <f t="shared" si="0"/>
        <v>169</v>
      </c>
    </row>
    <row r="88" spans="2:7" ht="12.75">
      <c r="B88" s="626"/>
      <c r="C88" s="631"/>
      <c r="D88" s="84" t="s">
        <v>309</v>
      </c>
      <c r="E88" s="65"/>
      <c r="F88" s="65"/>
      <c r="G88" s="474"/>
    </row>
    <row r="89" spans="2:7" ht="12.75">
      <c r="B89" s="626"/>
      <c r="C89" s="631"/>
      <c r="D89" s="84" t="s">
        <v>300</v>
      </c>
      <c r="E89" s="65"/>
      <c r="F89" s="65"/>
      <c r="G89" s="474"/>
    </row>
    <row r="90" spans="2:7" ht="12.75">
      <c r="B90" s="626"/>
      <c r="C90" s="631"/>
      <c r="D90" s="84" t="s">
        <v>301</v>
      </c>
      <c r="E90" s="65"/>
      <c r="F90" s="65"/>
      <c r="G90" s="474"/>
    </row>
    <row r="91" spans="2:7" ht="12.75">
      <c r="B91" s="626"/>
      <c r="C91" s="631"/>
      <c r="D91" s="84" t="s">
        <v>310</v>
      </c>
      <c r="E91" s="65"/>
      <c r="F91" s="65"/>
      <c r="G91" s="474"/>
    </row>
    <row r="92" spans="2:7" ht="13.5" thickBot="1">
      <c r="B92" s="633"/>
      <c r="C92" s="632"/>
      <c r="D92" s="84" t="s">
        <v>308</v>
      </c>
      <c r="E92" s="282"/>
      <c r="F92" s="282"/>
      <c r="G92" s="477"/>
    </row>
    <row r="93" spans="2:7" s="71" customFormat="1" ht="15.75" thickBot="1">
      <c r="B93" s="219">
        <v>330</v>
      </c>
      <c r="C93" s="618" t="s">
        <v>117</v>
      </c>
      <c r="D93" s="619"/>
      <c r="E93" s="45">
        <f aca="true" t="shared" si="1" ref="E93:G94">E94</f>
        <v>0</v>
      </c>
      <c r="F93" s="45">
        <f t="shared" si="1"/>
        <v>0</v>
      </c>
      <c r="G93" s="279">
        <f t="shared" si="1"/>
        <v>0</v>
      </c>
    </row>
    <row r="94" spans="2:7" s="5" customFormat="1" ht="13.5" thickBot="1">
      <c r="B94" s="625"/>
      <c r="C94" s="2">
        <v>331</v>
      </c>
      <c r="D94" s="51" t="s">
        <v>134</v>
      </c>
      <c r="E94" s="3">
        <f t="shared" si="1"/>
        <v>0</v>
      </c>
      <c r="F94" s="3">
        <f t="shared" si="1"/>
        <v>0</v>
      </c>
      <c r="G94" s="467">
        <f t="shared" si="1"/>
        <v>0</v>
      </c>
    </row>
    <row r="95" spans="2:7" ht="13.5" thickBot="1">
      <c r="B95" s="626"/>
      <c r="C95" s="120"/>
      <c r="D95" s="129" t="s">
        <v>118</v>
      </c>
      <c r="E95" s="131"/>
      <c r="F95" s="131"/>
      <c r="G95" s="478"/>
    </row>
    <row r="96" spans="2:9" s="72" customFormat="1" ht="17.25" thickBot="1" thickTop="1">
      <c r="B96" s="622" t="s">
        <v>119</v>
      </c>
      <c r="C96" s="623"/>
      <c r="D96" s="624"/>
      <c r="E96" s="118">
        <f>E5+E23+E60</f>
        <v>258946</v>
      </c>
      <c r="F96" s="118">
        <f>F5+F23+F60</f>
        <v>271359</v>
      </c>
      <c r="G96" s="479">
        <f>G5+G23+G60</f>
        <v>284520</v>
      </c>
      <c r="I96" s="76"/>
    </row>
    <row r="97" ht="13.5" thickTop="1"/>
    <row r="98" ht="12.75">
      <c r="G98" s="48"/>
    </row>
    <row r="99" ht="12.75">
      <c r="G99" s="48"/>
    </row>
    <row r="100" ht="12.75">
      <c r="G100" s="48"/>
    </row>
    <row r="126" spans="2:6" ht="12.75">
      <c r="B126" s="134"/>
      <c r="C126" s="52"/>
      <c r="D126" s="52"/>
      <c r="E126" s="203"/>
      <c r="F126" s="203"/>
    </row>
  </sheetData>
  <sheetProtection/>
  <mergeCells count="45">
    <mergeCell ref="B1:E1"/>
    <mergeCell ref="B2:E2"/>
    <mergeCell ref="B3:B4"/>
    <mergeCell ref="C26:C29"/>
    <mergeCell ref="C10:C12"/>
    <mergeCell ref="F3:F4"/>
    <mergeCell ref="F49:F50"/>
    <mergeCell ref="G3:G4"/>
    <mergeCell ref="G49:G50"/>
    <mergeCell ref="B9:B12"/>
    <mergeCell ref="D3:D4"/>
    <mergeCell ref="C5:D5"/>
    <mergeCell ref="E3:E4"/>
    <mergeCell ref="C6:D6"/>
    <mergeCell ref="C8:D8"/>
    <mergeCell ref="C3:C4"/>
    <mergeCell ref="B25:B34"/>
    <mergeCell ref="B36:B47"/>
    <mergeCell ref="C15:C22"/>
    <mergeCell ref="C13:D13"/>
    <mergeCell ref="B14:B22"/>
    <mergeCell ref="C31:C34"/>
    <mergeCell ref="C23:D23"/>
    <mergeCell ref="C24:D24"/>
    <mergeCell ref="C40:C45"/>
    <mergeCell ref="C37:C38"/>
    <mergeCell ref="C35:D35"/>
    <mergeCell ref="C49:C50"/>
    <mergeCell ref="E49:E50"/>
    <mergeCell ref="B55:B59"/>
    <mergeCell ref="C60:D60"/>
    <mergeCell ref="C51:D51"/>
    <mergeCell ref="C54:D54"/>
    <mergeCell ref="C52:C53"/>
    <mergeCell ref="C56:C59"/>
    <mergeCell ref="B49:B50"/>
    <mergeCell ref="D49:D50"/>
    <mergeCell ref="C61:D61"/>
    <mergeCell ref="B52:B53"/>
    <mergeCell ref="B96:D96"/>
    <mergeCell ref="B94:B95"/>
    <mergeCell ref="C63:C73"/>
    <mergeCell ref="C75:C92"/>
    <mergeCell ref="B62:B92"/>
    <mergeCell ref="C93:D93"/>
  </mergeCells>
  <printOptions/>
  <pageMargins left="0.38" right="0.24" top="1.07" bottom="0.4" header="0.41" footer="0.4"/>
  <pageSetup horizontalDpi="300" verticalDpi="300" orientation="portrait" paperSize="9" scale="83" r:id="rId1"/>
  <headerFooter alignWithMargins="0">
    <oddFooter>&amp;C&amp;P</oddFoot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1:H26"/>
  <sheetViews>
    <sheetView zoomScalePageLayoutView="0" workbookViewId="0" topLeftCell="B1">
      <selection activeCell="E30" sqref="E30"/>
    </sheetView>
  </sheetViews>
  <sheetFormatPr defaultColWidth="9.140625" defaultRowHeight="12.75"/>
  <cols>
    <col min="1" max="1" width="0.85546875" style="0" hidden="1" customWidth="1"/>
    <col min="2" max="2" width="10.57421875" style="0" customWidth="1"/>
    <col min="3" max="3" width="8.140625" style="0" customWidth="1"/>
    <col min="4" max="4" width="32.8515625" style="0" customWidth="1"/>
    <col min="5" max="6" width="10.140625" style="0" customWidth="1"/>
    <col min="7" max="7" width="10.7109375" style="0" customWidth="1"/>
  </cols>
  <sheetData>
    <row r="1" ht="12.75">
      <c r="B1" s="46" t="s">
        <v>179</v>
      </c>
    </row>
    <row r="2" spans="2:7" ht="13.5" thickBot="1">
      <c r="B2" s="46" t="s">
        <v>180</v>
      </c>
      <c r="G2" s="455" t="s">
        <v>372</v>
      </c>
    </row>
    <row r="3" spans="2:7" ht="12.75" customHeight="1" thickTop="1">
      <c r="B3" s="663" t="s">
        <v>120</v>
      </c>
      <c r="C3" s="657" t="s">
        <v>63</v>
      </c>
      <c r="D3" s="653" t="s">
        <v>135</v>
      </c>
      <c r="E3" s="668" t="s">
        <v>334</v>
      </c>
      <c r="F3" s="668" t="s">
        <v>375</v>
      </c>
      <c r="G3" s="721" t="s">
        <v>376</v>
      </c>
    </row>
    <row r="4" spans="2:7" ht="30" customHeight="1" thickBot="1">
      <c r="B4" s="664"/>
      <c r="C4" s="658"/>
      <c r="D4" s="654"/>
      <c r="E4" s="669"/>
      <c r="F4" s="669"/>
      <c r="G4" s="722"/>
    </row>
    <row r="5" spans="2:7" ht="14.25" thickBot="1" thickTop="1">
      <c r="B5" s="346">
        <v>519</v>
      </c>
      <c r="C5" s="746" t="s">
        <v>173</v>
      </c>
      <c r="D5" s="747"/>
      <c r="E5" s="440">
        <f>SUM(E6:E7)</f>
        <v>2512.31</v>
      </c>
      <c r="F5" s="440">
        <f>SUM(F6:F7)</f>
        <v>0</v>
      </c>
      <c r="G5" s="304">
        <f>SUM(G6:G7)</f>
        <v>0</v>
      </c>
    </row>
    <row r="6" spans="2:7" ht="12.75">
      <c r="B6" s="169"/>
      <c r="C6" s="162"/>
      <c r="D6" s="83" t="s">
        <v>174</v>
      </c>
      <c r="E6" s="385"/>
      <c r="F6" s="385"/>
      <c r="G6" s="296"/>
    </row>
    <row r="7" spans="2:7" ht="13.5" thickBot="1">
      <c r="B7" s="180"/>
      <c r="C7" s="163"/>
      <c r="D7" s="87" t="s">
        <v>175</v>
      </c>
      <c r="E7" s="391">
        <f>ROUND('FINANČNÉ OPERÁCIE'!E7/30.126,2)</f>
        <v>2512.31</v>
      </c>
      <c r="F7" s="391">
        <f>ROUND('FINANČNÉ OPERÁCIE'!F7/30.126,2)</f>
        <v>0</v>
      </c>
      <c r="G7" s="302">
        <f>ROUND('FINANČNÉ OPERÁCIE'!G7/30.126,2)</f>
        <v>0</v>
      </c>
    </row>
    <row r="8" spans="2:7" ht="13.5" thickBot="1">
      <c r="B8" s="181">
        <v>450</v>
      </c>
      <c r="C8" s="741" t="s">
        <v>113</v>
      </c>
      <c r="D8" s="742"/>
      <c r="E8" s="394">
        <f>SUM(E9:E14)</f>
        <v>796.6500000000001</v>
      </c>
      <c r="F8" s="394">
        <f>SUM(F9:F14)</f>
        <v>199.17000000000002</v>
      </c>
      <c r="G8" s="304">
        <f>SUM(G9:G14)</f>
        <v>199.17000000000002</v>
      </c>
    </row>
    <row r="9" spans="2:7" ht="12.75">
      <c r="B9" s="178"/>
      <c r="C9" s="162"/>
      <c r="D9" s="164" t="s">
        <v>183</v>
      </c>
      <c r="E9" s="385">
        <f>ROUND('FINANČNÉ OPERÁCIE'!E9/30.126,2)</f>
        <v>265.55</v>
      </c>
      <c r="F9" s="385">
        <f>ROUND('FINANČNÉ OPERÁCIE'!F9/30.126,2)</f>
        <v>66.39</v>
      </c>
      <c r="G9" s="296">
        <f>ROUND('FINANČNÉ OPERÁCIE'!G9/30.126,2)</f>
        <v>66.39</v>
      </c>
    </row>
    <row r="10" spans="2:7" ht="12.75">
      <c r="B10" s="179"/>
      <c r="C10" s="246"/>
      <c r="D10" s="247" t="s">
        <v>247</v>
      </c>
      <c r="E10" s="390">
        <f>ROUND('FINANČNÉ OPERÁCIE'!E10/30.126,2)</f>
        <v>0</v>
      </c>
      <c r="F10" s="390">
        <f>ROUND('FINANČNÉ OPERÁCIE'!F10/30.126,2)</f>
        <v>0</v>
      </c>
      <c r="G10" s="301">
        <f>ROUND('FINANČNÉ OPERÁCIE'!G10/30.126,2)</f>
        <v>0</v>
      </c>
    </row>
    <row r="11" spans="2:7" ht="12.75">
      <c r="B11" s="179"/>
      <c r="C11" s="246"/>
      <c r="D11" s="247" t="s">
        <v>176</v>
      </c>
      <c r="E11" s="390">
        <f>ROUND('FINANČNÉ OPERÁCIE'!E11/30.126,2)</f>
        <v>531.1</v>
      </c>
      <c r="F11" s="390">
        <f>ROUND('FINANČNÉ OPERÁCIE'!F11/30.126,2)</f>
        <v>132.78</v>
      </c>
      <c r="G11" s="301">
        <f>ROUND('FINANČNÉ OPERÁCIE'!G11/30.126,2)</f>
        <v>132.78</v>
      </c>
    </row>
    <row r="12" spans="2:7" ht="12.75">
      <c r="B12" s="179"/>
      <c r="C12" s="246"/>
      <c r="D12" s="247" t="s">
        <v>177</v>
      </c>
      <c r="E12" s="390">
        <f>ROUND('FINANČNÉ OPERÁCIE'!E12/30.126,2)</f>
        <v>0</v>
      </c>
      <c r="F12" s="390">
        <f>ROUND('FINANČNÉ OPERÁCIE'!F12/30.126,2)</f>
        <v>0</v>
      </c>
      <c r="G12" s="301">
        <f>ROUND('FINANČNÉ OPERÁCIE'!G12/30.126,2)</f>
        <v>0</v>
      </c>
    </row>
    <row r="13" spans="2:7" ht="12.75">
      <c r="B13" s="179"/>
      <c r="C13" s="165"/>
      <c r="D13" s="166" t="s">
        <v>210</v>
      </c>
      <c r="E13" s="386">
        <f>ROUND('FINANČNÉ OPERÁCIE'!E13/30.126,2)</f>
        <v>0</v>
      </c>
      <c r="F13" s="386">
        <f>ROUND('FINANČNÉ OPERÁCIE'!F13/30.126,2)</f>
        <v>0</v>
      </c>
      <c r="G13" s="297">
        <f>ROUND('FINANČNÉ OPERÁCIE'!G13/30.126,2)</f>
        <v>0</v>
      </c>
    </row>
    <row r="14" spans="2:8" ht="13.5" thickBot="1">
      <c r="B14" s="179"/>
      <c r="C14" s="165"/>
      <c r="D14" s="166" t="s">
        <v>182</v>
      </c>
      <c r="E14" s="386">
        <f>ROUND('FINANČNÉ OPERÁCIE'!E14/30.126,2)</f>
        <v>0</v>
      </c>
      <c r="F14" s="386">
        <f>ROUND('FINANČNÉ OPERÁCIE'!F14/30.126,2)</f>
        <v>0</v>
      </c>
      <c r="G14" s="297">
        <f>ROUND('FINANČNÉ OPERÁCIE'!G14/30.126,2)</f>
        <v>0</v>
      </c>
      <c r="H14" s="48"/>
    </row>
    <row r="15" spans="2:7" ht="14.25" thickBot="1" thickTop="1">
      <c r="B15" s="743" t="s">
        <v>178</v>
      </c>
      <c r="C15" s="744"/>
      <c r="D15" s="745"/>
      <c r="E15" s="441">
        <f>E8+E5</f>
        <v>3308.96</v>
      </c>
      <c r="F15" s="441">
        <f>F8+F5</f>
        <v>199.17000000000002</v>
      </c>
      <c r="G15" s="354">
        <f>G8+G5</f>
        <v>199.17000000000002</v>
      </c>
    </row>
    <row r="16" ht="13.5" thickTop="1"/>
    <row r="17" ht="13.5" thickBot="1">
      <c r="B17" s="99" t="s">
        <v>181</v>
      </c>
    </row>
    <row r="18" spans="2:7" ht="13.5" customHeight="1" thickTop="1">
      <c r="B18" s="693" t="s">
        <v>62</v>
      </c>
      <c r="C18" s="681" t="s">
        <v>63</v>
      </c>
      <c r="D18" s="679" t="s">
        <v>64</v>
      </c>
      <c r="E18" s="668" t="s">
        <v>334</v>
      </c>
      <c r="F18" s="668" t="s">
        <v>375</v>
      </c>
      <c r="G18" s="721" t="s">
        <v>376</v>
      </c>
    </row>
    <row r="19" spans="2:7" ht="32.25" customHeight="1" thickBot="1">
      <c r="B19" s="694"/>
      <c r="C19" s="682"/>
      <c r="D19" s="680"/>
      <c r="E19" s="669"/>
      <c r="F19" s="669"/>
      <c r="G19" s="722"/>
    </row>
    <row r="20" spans="2:7" ht="14.25" thickBot="1" thickTop="1">
      <c r="B20" s="185" t="s">
        <v>5</v>
      </c>
      <c r="C20" s="746" t="s">
        <v>173</v>
      </c>
      <c r="D20" s="747"/>
      <c r="E20" s="442">
        <f>SUM(E21:E25)</f>
        <v>222.46</v>
      </c>
      <c r="F20" s="442">
        <f>SUM(F21:F25)</f>
        <v>303.46</v>
      </c>
      <c r="G20" s="355">
        <f>SUM(G21:G25)</f>
        <v>298.75</v>
      </c>
    </row>
    <row r="21" spans="2:7" ht="12.75">
      <c r="B21" s="186"/>
      <c r="C21" s="182"/>
      <c r="D21" s="182" t="s">
        <v>193</v>
      </c>
      <c r="E21" s="443">
        <f>ROUND('FINANČNÉ OPERÁCIE'!E21/30.126,2)</f>
        <v>217.75</v>
      </c>
      <c r="F21" s="443">
        <f>ROUND('FINANČNÉ OPERÁCIE'!F21/30.126,2)</f>
        <v>298.75</v>
      </c>
      <c r="G21" s="356">
        <f>ROUND('FINANČNÉ OPERÁCIE'!G21/30.126,2)</f>
        <v>298.75</v>
      </c>
    </row>
    <row r="22" spans="2:7" ht="12.75">
      <c r="B22" s="187"/>
      <c r="C22" s="183"/>
      <c r="D22" s="280" t="s">
        <v>282</v>
      </c>
      <c r="E22" s="444">
        <f>ROUND('FINANČNÉ OPERÁCIE'!E22/30.126,2)</f>
        <v>0</v>
      </c>
      <c r="F22" s="444">
        <f>ROUND('FINANČNÉ OPERÁCIE'!F22/30.126,2)</f>
        <v>0</v>
      </c>
      <c r="G22" s="357">
        <f>ROUND('FINANČNÉ OPERÁCIE'!G22/30.126,2)</f>
        <v>0</v>
      </c>
    </row>
    <row r="23" spans="2:7" s="259" customFormat="1" ht="12.75">
      <c r="B23" s="257"/>
      <c r="C23" s="258"/>
      <c r="D23" s="262" t="s">
        <v>233</v>
      </c>
      <c r="E23" s="444">
        <f>ROUND('FINANČNÉ OPERÁCIE'!E23/30.126,2)</f>
        <v>4.71</v>
      </c>
      <c r="F23" s="444">
        <f>ROUND('FINANČNÉ OPERÁCIE'!F23/30.126,2)</f>
        <v>4.71</v>
      </c>
      <c r="G23" s="357">
        <f>ROUND('FINANČNÉ OPERÁCIE'!G23/30.126,2)</f>
        <v>0</v>
      </c>
    </row>
    <row r="24" spans="2:7" ht="12.75">
      <c r="B24" s="187"/>
      <c r="C24" s="183"/>
      <c r="D24" s="183"/>
      <c r="E24" s="445">
        <f>ROUND('FINANČNÉ OPERÁCIE'!E24/30.126,2)</f>
        <v>0</v>
      </c>
      <c r="F24" s="445">
        <f>ROUND('FINANČNÉ OPERÁCIE'!F24/30.126,2)</f>
        <v>0</v>
      </c>
      <c r="G24" s="358">
        <f>ROUND('FINANČNÉ OPERÁCIE'!G24/30.126,2)</f>
        <v>0</v>
      </c>
    </row>
    <row r="25" spans="2:7" ht="13.5" thickBot="1">
      <c r="B25" s="188"/>
      <c r="C25" s="184"/>
      <c r="D25" s="184"/>
      <c r="E25" s="446">
        <f>ROUND('FINANČNÉ OPERÁCIE'!E25/30.126,2)</f>
        <v>0</v>
      </c>
      <c r="F25" s="446">
        <f>ROUND('FINANČNÉ OPERÁCIE'!F25/30.126,2)</f>
        <v>0</v>
      </c>
      <c r="G25" s="359">
        <f>ROUND('FINANČNÉ OPERÁCIE'!G25/30.126,2)</f>
        <v>0</v>
      </c>
    </row>
    <row r="26" spans="2:7" ht="14.25" thickBot="1" thickTop="1">
      <c r="B26" s="743" t="s">
        <v>178</v>
      </c>
      <c r="C26" s="744"/>
      <c r="D26" s="745"/>
      <c r="E26" s="441">
        <f>E20</f>
        <v>222.46</v>
      </c>
      <c r="F26" s="441">
        <f>F20</f>
        <v>303.46</v>
      </c>
      <c r="G26" s="354">
        <f>G20</f>
        <v>298.75</v>
      </c>
    </row>
    <row r="27" ht="13.5" thickTop="1"/>
  </sheetData>
  <sheetProtection/>
  <mergeCells count="17">
    <mergeCell ref="B26:D26"/>
    <mergeCell ref="E18:E19"/>
    <mergeCell ref="G18:G19"/>
    <mergeCell ref="C20:D20"/>
    <mergeCell ref="F18:F19"/>
    <mergeCell ref="B18:B19"/>
    <mergeCell ref="C18:C19"/>
    <mergeCell ref="D18:D19"/>
    <mergeCell ref="B3:B4"/>
    <mergeCell ref="C3:C4"/>
    <mergeCell ref="D3:D4"/>
    <mergeCell ref="C8:D8"/>
    <mergeCell ref="G3:G4"/>
    <mergeCell ref="C5:D5"/>
    <mergeCell ref="F3:F4"/>
    <mergeCell ref="B15:D15"/>
    <mergeCell ref="E3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E27"/>
  <sheetViews>
    <sheetView showGridLines="0" zoomScalePageLayoutView="0" workbookViewId="0" topLeftCell="A7">
      <selection activeCell="B25" sqref="B25"/>
    </sheetView>
  </sheetViews>
  <sheetFormatPr defaultColWidth="9.140625" defaultRowHeight="12.75"/>
  <cols>
    <col min="1" max="1" width="37.421875" style="0" customWidth="1"/>
    <col min="2" max="3" width="10.7109375" style="0" customWidth="1"/>
    <col min="4" max="4" width="9.7109375" style="0" customWidth="1"/>
  </cols>
  <sheetData>
    <row r="1" spans="1:4" ht="15">
      <c r="A1" s="748" t="s">
        <v>213</v>
      </c>
      <c r="B1" s="748"/>
      <c r="C1" s="748"/>
      <c r="D1" s="748"/>
    </row>
    <row r="2" spans="1:4" ht="13.5" thickBot="1">
      <c r="A2" s="749"/>
      <c r="B2" s="749"/>
      <c r="C2" s="576"/>
      <c r="D2" t="s">
        <v>369</v>
      </c>
    </row>
    <row r="3" spans="1:4" ht="13.5" customHeight="1" thickTop="1">
      <c r="A3" s="750" t="s">
        <v>135</v>
      </c>
      <c r="B3" s="668" t="s">
        <v>334</v>
      </c>
      <c r="C3" s="668" t="s">
        <v>375</v>
      </c>
      <c r="D3" s="721" t="s">
        <v>376</v>
      </c>
    </row>
    <row r="4" spans="1:4" ht="29.25" customHeight="1" thickBot="1">
      <c r="A4" s="751"/>
      <c r="B4" s="669"/>
      <c r="C4" s="669"/>
      <c r="D4" s="722"/>
    </row>
    <row r="5" spans="1:4" ht="13.5" thickTop="1">
      <c r="A5" s="226" t="s">
        <v>200</v>
      </c>
      <c r="B5" s="227">
        <f>'BEŽNÉ PRÍJMY'!E96</f>
        <v>258946</v>
      </c>
      <c r="C5" s="577">
        <f>'BEŽNÉ PRÍJMY'!F96</f>
        <v>271359</v>
      </c>
      <c r="D5" s="590">
        <f>'BEŽNÉ PRÍJMY'!G96</f>
        <v>284520</v>
      </c>
    </row>
    <row r="6" spans="1:4" ht="13.5" thickBot="1">
      <c r="A6" s="213" t="s">
        <v>201</v>
      </c>
      <c r="B6" s="214">
        <f>'BEŽNÉ VÝDAVKY'!E147</f>
        <v>241059</v>
      </c>
      <c r="C6" s="578">
        <f>'BEŽNÉ VÝDAVKY'!F147</f>
        <v>251619</v>
      </c>
      <c r="D6" s="585">
        <f>'BEŽNÉ VÝDAVKY'!G147</f>
        <v>262676</v>
      </c>
    </row>
    <row r="7" spans="1:4" ht="13.5" thickBot="1">
      <c r="A7" s="208" t="s">
        <v>202</v>
      </c>
      <c r="B7" s="205">
        <f>B5-B6</f>
        <v>17887</v>
      </c>
      <c r="C7" s="579">
        <f>C5-C6</f>
        <v>19740</v>
      </c>
      <c r="D7" s="586">
        <f>D5-D6</f>
        <v>21844</v>
      </c>
    </row>
    <row r="8" spans="1:5" ht="10.5" customHeight="1" thickBot="1">
      <c r="A8" s="209"/>
      <c r="B8" s="206"/>
      <c r="C8" s="580"/>
      <c r="D8" s="591"/>
      <c r="E8" s="48"/>
    </row>
    <row r="9" spans="1:5" ht="12.75">
      <c r="A9" s="211" t="s">
        <v>203</v>
      </c>
      <c r="B9" s="212">
        <f>'KAPITÁLOVÉ PRÍJMY'!E37</f>
        <v>202695</v>
      </c>
      <c r="C9" s="581">
        <f>'KAPITÁLOVÉ PRÍJMY'!F37</f>
        <v>31500</v>
      </c>
      <c r="D9" s="587">
        <f>'KAPITÁLOVÉ PRÍJMY'!G37</f>
        <v>31500</v>
      </c>
      <c r="E9" s="48"/>
    </row>
    <row r="10" spans="1:5" ht="13.5" thickBot="1">
      <c r="A10" s="213" t="s">
        <v>204</v>
      </c>
      <c r="B10" s="214">
        <f>'KAPITÁLVÉ VÝDAVKY'!E123</f>
        <v>313566</v>
      </c>
      <c r="C10" s="578">
        <f>'KAPITÁLVÉ VÝDAVKY'!F123</f>
        <v>48098</v>
      </c>
      <c r="D10" s="585">
        <f>'KAPITÁLVÉ VÝDAVKY'!G123</f>
        <v>50344</v>
      </c>
      <c r="E10" s="48"/>
    </row>
    <row r="11" spans="1:5" ht="13.5" thickBot="1">
      <c r="A11" s="210" t="s">
        <v>205</v>
      </c>
      <c r="B11" s="205">
        <f>B9-B10</f>
        <v>-110871</v>
      </c>
      <c r="C11" s="579">
        <f>C9-C10</f>
        <v>-16598</v>
      </c>
      <c r="D11" s="586">
        <f>D9-D10</f>
        <v>-18844</v>
      </c>
      <c r="E11" s="48"/>
    </row>
    <row r="12" spans="1:4" ht="11.25" customHeight="1" thickBot="1">
      <c r="A12" s="209"/>
      <c r="B12" s="206"/>
      <c r="C12" s="580"/>
      <c r="D12" s="591"/>
    </row>
    <row r="13" spans="1:4" ht="12.75">
      <c r="A13" s="211" t="s">
        <v>206</v>
      </c>
      <c r="B13" s="212">
        <f>'FINANČNÉ OPERÁCIE'!E15</f>
        <v>99686</v>
      </c>
      <c r="C13" s="581">
        <f>'FINANČNÉ OPERÁCIE'!F15</f>
        <v>6000</v>
      </c>
      <c r="D13" s="587">
        <f>'FINANČNÉ OPERÁCIE'!G15</f>
        <v>6000</v>
      </c>
    </row>
    <row r="14" spans="1:4" ht="13.5" thickBot="1">
      <c r="A14" s="213" t="s">
        <v>207</v>
      </c>
      <c r="B14" s="214">
        <f>'FINANČNÉ OPERÁCIE'!E26</f>
        <v>6702</v>
      </c>
      <c r="C14" s="578">
        <f>'FINANČNÉ OPERÁCIE'!F26</f>
        <v>9142</v>
      </c>
      <c r="D14" s="585">
        <f>'FINANČNÉ OPERÁCIE'!G26</f>
        <v>9000</v>
      </c>
    </row>
    <row r="15" spans="1:4" ht="13.5" thickBot="1">
      <c r="A15" s="210" t="s">
        <v>208</v>
      </c>
      <c r="B15" s="207">
        <f>B13-B14</f>
        <v>92984</v>
      </c>
      <c r="C15" s="582">
        <f>C13-C14</f>
        <v>-3142</v>
      </c>
      <c r="D15" s="588">
        <f>D13-D14</f>
        <v>-3000</v>
      </c>
    </row>
    <row r="16" spans="1:4" ht="12" customHeight="1" thickBot="1">
      <c r="A16" s="248"/>
      <c r="B16" s="249"/>
      <c r="C16" s="583"/>
      <c r="D16" s="592"/>
    </row>
    <row r="17" spans="1:4" ht="17.25" thickBot="1" thickTop="1">
      <c r="A17" s="250" t="s">
        <v>209</v>
      </c>
      <c r="B17" s="251">
        <f>B7+B11+B15</f>
        <v>0</v>
      </c>
      <c r="C17" s="584">
        <f>C7+C11+C15</f>
        <v>0</v>
      </c>
      <c r="D17" s="589">
        <f>D7+D11+D15</f>
        <v>0</v>
      </c>
    </row>
    <row r="18" ht="13.5" thickTop="1">
      <c r="E18" s="48"/>
    </row>
    <row r="19" ht="12.75">
      <c r="E19" s="48"/>
    </row>
    <row r="20" spans="2:3" ht="12.75">
      <c r="B20" s="48"/>
      <c r="C20" s="48"/>
    </row>
    <row r="22" spans="2:3" ht="12.75">
      <c r="B22" s="48"/>
      <c r="C22" s="48"/>
    </row>
    <row r="23" spans="1:2" ht="12.75">
      <c r="A23" s="264" t="s">
        <v>393</v>
      </c>
      <c r="B23" s="404"/>
    </row>
    <row r="25" spans="2:3" ht="12.75">
      <c r="B25" s="264"/>
      <c r="C25" s="404"/>
    </row>
    <row r="26" ht="12.75">
      <c r="B26" t="s">
        <v>276</v>
      </c>
    </row>
    <row r="27" ht="12.75">
      <c r="B27" t="s">
        <v>277</v>
      </c>
    </row>
  </sheetData>
  <sheetProtection/>
  <mergeCells count="6">
    <mergeCell ref="A1:D1"/>
    <mergeCell ref="A2:B2"/>
    <mergeCell ref="D3:D4"/>
    <mergeCell ref="A3:A4"/>
    <mergeCell ref="B3:B4"/>
    <mergeCell ref="C3:C4"/>
  </mergeCells>
  <printOptions/>
  <pageMargins left="0.37" right="0.34" top="1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E27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37.421875" style="0" customWidth="1"/>
    <col min="2" max="3" width="10.57421875" style="0" customWidth="1"/>
    <col min="4" max="4" width="10.8515625" style="0" customWidth="1"/>
  </cols>
  <sheetData>
    <row r="1" spans="1:4" ht="15">
      <c r="A1" s="748" t="s">
        <v>213</v>
      </c>
      <c r="B1" s="748"/>
      <c r="C1" s="748"/>
      <c r="D1" s="748"/>
    </row>
    <row r="2" spans="1:4" ht="13.5" thickBot="1">
      <c r="A2" s="749"/>
      <c r="B2" s="749"/>
      <c r="C2" s="576"/>
      <c r="D2" s="455" t="s">
        <v>372</v>
      </c>
    </row>
    <row r="3" spans="1:4" ht="13.5" customHeight="1" thickTop="1">
      <c r="A3" s="750" t="s">
        <v>135</v>
      </c>
      <c r="B3" s="668" t="s">
        <v>334</v>
      </c>
      <c r="C3" s="668" t="s">
        <v>375</v>
      </c>
      <c r="D3" s="721" t="s">
        <v>376</v>
      </c>
    </row>
    <row r="4" spans="1:4" ht="29.25" customHeight="1" thickBot="1">
      <c r="A4" s="751"/>
      <c r="B4" s="669"/>
      <c r="C4" s="669"/>
      <c r="D4" s="722"/>
    </row>
    <row r="5" spans="1:4" ht="13.5" thickTop="1">
      <c r="A5" s="226" t="s">
        <v>200</v>
      </c>
      <c r="B5" s="447">
        <f>'Bežné príjmy - euro'!E96</f>
        <v>8595.439999999999</v>
      </c>
      <c r="C5" s="599">
        <f>'Bežné príjmy - euro'!F96</f>
        <v>9007.48</v>
      </c>
      <c r="D5" s="593">
        <f>'Bežné príjmy - euro'!G96</f>
        <v>9444.34</v>
      </c>
    </row>
    <row r="6" spans="1:4" ht="13.5" thickBot="1">
      <c r="A6" s="213" t="s">
        <v>201</v>
      </c>
      <c r="B6" s="448">
        <f>'Bežné výdavky euro'!E147</f>
        <v>8001.700000000002</v>
      </c>
      <c r="C6" s="448">
        <f>'Bežné výdavky euro'!F147</f>
        <v>8352.210000000003</v>
      </c>
      <c r="D6" s="594">
        <f>'Bežné výdavky euro'!G147</f>
        <v>8719.259999999998</v>
      </c>
    </row>
    <row r="7" spans="1:4" ht="13.5" thickBot="1">
      <c r="A7" s="208" t="s">
        <v>202</v>
      </c>
      <c r="B7" s="449">
        <f>B5-B6</f>
        <v>593.739999999997</v>
      </c>
      <c r="C7" s="449">
        <f>C5-C6</f>
        <v>655.2699999999968</v>
      </c>
      <c r="D7" s="595">
        <f>D5-D6</f>
        <v>725.0800000000017</v>
      </c>
    </row>
    <row r="8" spans="1:5" ht="10.5" customHeight="1" thickBot="1">
      <c r="A8" s="209"/>
      <c r="B8" s="450"/>
      <c r="C8" s="450"/>
      <c r="D8" s="269"/>
      <c r="E8" s="48"/>
    </row>
    <row r="9" spans="1:5" ht="12.75">
      <c r="A9" s="211" t="s">
        <v>203</v>
      </c>
      <c r="B9" s="451">
        <f>'Kapitálové príjmy euro'!E37</f>
        <v>6728.25</v>
      </c>
      <c r="C9" s="451">
        <f>'Kapitálové príjmy euro'!F37</f>
        <v>1045.6100000000001</v>
      </c>
      <c r="D9" s="596">
        <f>'Kapitálové príjmy euro'!G37</f>
        <v>1045.6100000000001</v>
      </c>
      <c r="E9" s="48"/>
    </row>
    <row r="10" spans="1:5" ht="13.5" thickBot="1">
      <c r="A10" s="213" t="s">
        <v>204</v>
      </c>
      <c r="B10" s="448">
        <f>'Kapitálové výdavky euro'!E118</f>
        <v>10408.49</v>
      </c>
      <c r="C10" s="448">
        <f>'Kapitálové výdavky euro'!F118</f>
        <v>1596.59</v>
      </c>
      <c r="D10" s="594">
        <f>'Kapitálové výdavky euro'!G118</f>
        <v>1671.1099999999997</v>
      </c>
      <c r="E10" s="48"/>
    </row>
    <row r="11" spans="1:5" ht="13.5" thickBot="1">
      <c r="A11" s="210" t="s">
        <v>205</v>
      </c>
      <c r="B11" s="449">
        <f>B9-B10</f>
        <v>-3680.24</v>
      </c>
      <c r="C11" s="449">
        <f>C9-C10</f>
        <v>-550.9799999999998</v>
      </c>
      <c r="D11" s="595">
        <f>D9-D10</f>
        <v>-625.4999999999995</v>
      </c>
      <c r="E11" s="48"/>
    </row>
    <row r="12" spans="1:4" ht="11.25" customHeight="1" thickBot="1">
      <c r="A12" s="209"/>
      <c r="B12" s="450"/>
      <c r="C12" s="450"/>
      <c r="D12" s="269"/>
    </row>
    <row r="13" spans="1:4" ht="12.75">
      <c r="A13" s="211" t="s">
        <v>206</v>
      </c>
      <c r="B13" s="451">
        <f>'fin. op. euro'!E15</f>
        <v>3308.96</v>
      </c>
      <c r="C13" s="451">
        <f>'fin. op. euro'!F15</f>
        <v>199.17000000000002</v>
      </c>
      <c r="D13" s="596">
        <f>'fin. op. euro'!G15</f>
        <v>199.17000000000002</v>
      </c>
    </row>
    <row r="14" spans="1:4" ht="13.5" thickBot="1">
      <c r="A14" s="213" t="s">
        <v>207</v>
      </c>
      <c r="B14" s="448">
        <f>'fin. op. euro'!E26</f>
        <v>222.46</v>
      </c>
      <c r="C14" s="448">
        <f>'fin. op. euro'!F26</f>
        <v>303.46</v>
      </c>
      <c r="D14" s="594">
        <f>'fin. op. euro'!G26</f>
        <v>298.75</v>
      </c>
    </row>
    <row r="15" spans="1:4" ht="13.5" thickBot="1">
      <c r="A15" s="210" t="s">
        <v>208</v>
      </c>
      <c r="B15" s="452">
        <f>B13-B14</f>
        <v>3086.5</v>
      </c>
      <c r="C15" s="452">
        <f>C13-C14</f>
        <v>-104.28999999999996</v>
      </c>
      <c r="D15" s="597">
        <f>D13-D14</f>
        <v>-99.57999999999998</v>
      </c>
    </row>
    <row r="16" spans="1:4" ht="12" customHeight="1" thickBot="1">
      <c r="A16" s="248"/>
      <c r="B16" s="453"/>
      <c r="C16" s="453"/>
      <c r="D16" s="270"/>
    </row>
    <row r="17" spans="1:4" ht="17.25" thickBot="1" thickTop="1">
      <c r="A17" s="250" t="s">
        <v>209</v>
      </c>
      <c r="B17" s="454">
        <f>B7+B11+B15</f>
        <v>0</v>
      </c>
      <c r="C17" s="454">
        <f>C7+C11+C15</f>
        <v>-2.9558577807620168E-12</v>
      </c>
      <c r="D17" s="598">
        <f>D7+D11+D15</f>
        <v>2.2168933355715126E-12</v>
      </c>
    </row>
    <row r="18" ht="13.5" thickTop="1">
      <c r="E18" s="48"/>
    </row>
    <row r="19" ht="12.75">
      <c r="E19" s="48"/>
    </row>
    <row r="20" spans="2:3" ht="12.75">
      <c r="B20" s="48"/>
      <c r="C20" s="48"/>
    </row>
    <row r="21" spans="1:2" ht="12.75">
      <c r="A21" s="264" t="s">
        <v>393</v>
      </c>
      <c r="B21" s="404"/>
    </row>
    <row r="22" ht="12.75">
      <c r="B22" s="404"/>
    </row>
    <row r="26" ht="12.75">
      <c r="B26" t="s">
        <v>276</v>
      </c>
    </row>
    <row r="27" ht="12.75">
      <c r="B27" t="s">
        <v>277</v>
      </c>
    </row>
  </sheetData>
  <sheetProtection/>
  <mergeCells count="6">
    <mergeCell ref="A1:D1"/>
    <mergeCell ref="A2:B2"/>
    <mergeCell ref="A3:A4"/>
    <mergeCell ref="B3:B4"/>
    <mergeCell ref="D3:D4"/>
    <mergeCell ref="C3:C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K126"/>
  <sheetViews>
    <sheetView zoomScalePageLayoutView="0" workbookViewId="0" topLeftCell="A70">
      <selection activeCell="E28" sqref="E28"/>
    </sheetView>
  </sheetViews>
  <sheetFormatPr defaultColWidth="9.140625" defaultRowHeight="12.75"/>
  <cols>
    <col min="1" max="1" width="1.421875" style="0" customWidth="1"/>
    <col min="2" max="2" width="8.140625" style="133" customWidth="1"/>
    <col min="3" max="3" width="8.140625" style="0" customWidth="1"/>
    <col min="4" max="4" width="33.140625" style="0" customWidth="1"/>
    <col min="5" max="6" width="11.421875" style="404" customWidth="1"/>
    <col min="7" max="7" width="11.00390625" style="0" customWidth="1"/>
    <col min="8" max="8" width="37.140625" style="0" customWidth="1"/>
  </cols>
  <sheetData>
    <row r="1" spans="2:6" ht="12.75">
      <c r="B1" s="661" t="s">
        <v>278</v>
      </c>
      <c r="C1" s="661"/>
      <c r="D1" s="661"/>
      <c r="E1" s="661"/>
      <c r="F1" s="456"/>
    </row>
    <row r="2" spans="2:7" ht="13.5" thickBot="1">
      <c r="B2" s="662" t="s">
        <v>80</v>
      </c>
      <c r="C2" s="662"/>
      <c r="D2" s="662"/>
      <c r="E2" s="662"/>
      <c r="F2" s="456"/>
      <c r="G2" s="455" t="s">
        <v>372</v>
      </c>
    </row>
    <row r="3" spans="2:7" ht="13.5" customHeight="1" thickTop="1">
      <c r="B3" s="663" t="s">
        <v>120</v>
      </c>
      <c r="C3" s="657" t="s">
        <v>63</v>
      </c>
      <c r="D3" s="653" t="s">
        <v>135</v>
      </c>
      <c r="E3" s="668" t="s">
        <v>334</v>
      </c>
      <c r="F3" s="668" t="s">
        <v>375</v>
      </c>
      <c r="G3" s="666" t="s">
        <v>376</v>
      </c>
    </row>
    <row r="4" spans="2:7" ht="35.25" customHeight="1" thickBot="1">
      <c r="B4" s="664"/>
      <c r="C4" s="658"/>
      <c r="D4" s="654"/>
      <c r="E4" s="669"/>
      <c r="F4" s="669"/>
      <c r="G4" s="667"/>
    </row>
    <row r="5" spans="2:7" s="72" customFormat="1" ht="17.25" thickBot="1" thickTop="1">
      <c r="B5" s="224">
        <v>100</v>
      </c>
      <c r="C5" s="655" t="s">
        <v>82</v>
      </c>
      <c r="D5" s="656"/>
      <c r="E5" s="377">
        <f>E6+E8+E13</f>
        <v>5499.32</v>
      </c>
      <c r="F5" s="498">
        <f>F6+F8+F13</f>
        <v>5792.19</v>
      </c>
      <c r="G5" s="459">
        <f>G6+G8+G13</f>
        <v>6102.65</v>
      </c>
    </row>
    <row r="6" spans="2:7" s="71" customFormat="1" ht="15.75" thickBot="1">
      <c r="B6" s="216">
        <v>110</v>
      </c>
      <c r="C6" s="618" t="s">
        <v>83</v>
      </c>
      <c r="D6" s="619"/>
      <c r="E6" s="378">
        <f>E7</f>
        <v>4881.17</v>
      </c>
      <c r="F6" s="378">
        <f>F7</f>
        <v>5174.04</v>
      </c>
      <c r="G6" s="460">
        <f>G7</f>
        <v>5484.5</v>
      </c>
    </row>
    <row r="7" spans="2:8" s="61" customFormat="1" ht="13.5" thickBot="1">
      <c r="B7" s="217"/>
      <c r="C7" s="60"/>
      <c r="D7" s="81" t="s">
        <v>121</v>
      </c>
      <c r="E7" s="376">
        <f>ROUND('BEŽNÉ PRÍJMY'!E7/30.126,2)</f>
        <v>4881.17</v>
      </c>
      <c r="F7" s="376">
        <f>ROUND('BEŽNÉ PRÍJMY'!F7/30.126,2)</f>
        <v>5174.04</v>
      </c>
      <c r="G7" s="505">
        <f>ROUND('BEŽNÉ PRÍJMY'!G7/30.126,2)</f>
        <v>5484.5</v>
      </c>
      <c r="H7" s="362"/>
    </row>
    <row r="8" spans="2:7" s="71" customFormat="1" ht="15.75" thickBot="1">
      <c r="B8" s="218">
        <v>120</v>
      </c>
      <c r="C8" s="636" t="s">
        <v>125</v>
      </c>
      <c r="D8" s="637"/>
      <c r="E8" s="379">
        <f>E9</f>
        <v>331.95</v>
      </c>
      <c r="F8" s="379">
        <f>F9</f>
        <v>331.95</v>
      </c>
      <c r="G8" s="294">
        <f>G9</f>
        <v>331.95</v>
      </c>
    </row>
    <row r="9" spans="2:7" s="5" customFormat="1" ht="13.5" thickBot="1">
      <c r="B9" s="650"/>
      <c r="C9" s="60">
        <v>121</v>
      </c>
      <c r="D9" s="54" t="s">
        <v>84</v>
      </c>
      <c r="E9" s="380">
        <f>SUM(E10:E12)</f>
        <v>331.95</v>
      </c>
      <c r="F9" s="380">
        <f>SUM(F10:F12)</f>
        <v>331.95</v>
      </c>
      <c r="G9" s="461">
        <f>SUM(G10:G12)</f>
        <v>331.95</v>
      </c>
    </row>
    <row r="10" spans="2:7" ht="12.75">
      <c r="B10" s="651"/>
      <c r="C10" s="640"/>
      <c r="D10" s="57" t="s">
        <v>122</v>
      </c>
      <c r="E10" s="381">
        <f>ROUND('BEŽNÉ PRÍJMY'!E10/30.126,2)</f>
        <v>57.43</v>
      </c>
      <c r="F10" s="381">
        <f>ROUND('BEŽNÉ PRÍJMY'!F10/30.126,2)</f>
        <v>57.43</v>
      </c>
      <c r="G10" s="291">
        <f>ROUND('BEŽNÉ PRÍJMY'!G10/30.126,2)</f>
        <v>57.43</v>
      </c>
    </row>
    <row r="11" spans="2:7" ht="12.75">
      <c r="B11" s="651"/>
      <c r="C11" s="641"/>
      <c r="D11" s="58" t="s">
        <v>123</v>
      </c>
      <c r="E11" s="382">
        <f>ROUND('BEŽNÉ PRÍJMY'!E11/30.126,2)</f>
        <v>254.6</v>
      </c>
      <c r="F11" s="382">
        <f>ROUND('BEŽNÉ PRÍJMY'!F11/30.126,2)</f>
        <v>254.6</v>
      </c>
      <c r="G11" s="292">
        <f>ROUND('BEŽNÉ PRÍJMY'!G11/30.126,2)</f>
        <v>254.6</v>
      </c>
    </row>
    <row r="12" spans="2:7" ht="13.5" thickBot="1">
      <c r="B12" s="652"/>
      <c r="C12" s="665"/>
      <c r="D12" s="59" t="s">
        <v>124</v>
      </c>
      <c r="E12" s="383">
        <f>ROUND('BEŽNÉ PRÍJMY'!E12/30.126,2)</f>
        <v>19.92</v>
      </c>
      <c r="F12" s="383">
        <f>ROUND('BEŽNÉ PRÍJMY'!F12/30.126,2)</f>
        <v>19.92</v>
      </c>
      <c r="G12" s="293">
        <f>ROUND('BEŽNÉ PRÍJMY'!G12/30.126,2)</f>
        <v>19.92</v>
      </c>
    </row>
    <row r="13" spans="2:7" s="71" customFormat="1" ht="15.75" thickBot="1">
      <c r="B13" s="219">
        <v>130</v>
      </c>
      <c r="C13" s="636" t="s">
        <v>126</v>
      </c>
      <c r="D13" s="637"/>
      <c r="E13" s="379">
        <f>E14</f>
        <v>286.2</v>
      </c>
      <c r="F13" s="379">
        <f>F14</f>
        <v>286.2</v>
      </c>
      <c r="G13" s="294">
        <f>G14</f>
        <v>286.2</v>
      </c>
    </row>
    <row r="14" spans="2:7" s="5" customFormat="1" ht="13.5" thickBot="1">
      <c r="B14" s="625"/>
      <c r="C14" s="75">
        <v>133</v>
      </c>
      <c r="D14" s="55" t="s">
        <v>85</v>
      </c>
      <c r="E14" s="384">
        <f>SUM(E15:E22)</f>
        <v>286.2</v>
      </c>
      <c r="F14" s="384">
        <f>SUM(F15:F22)</f>
        <v>286.2</v>
      </c>
      <c r="G14" s="295">
        <f>SUM(G15:G22)</f>
        <v>286.2</v>
      </c>
    </row>
    <row r="15" spans="2:7" ht="12.75">
      <c r="B15" s="626"/>
      <c r="C15" s="627"/>
      <c r="D15" s="62" t="s">
        <v>86</v>
      </c>
      <c r="E15" s="385">
        <f>ROUND('BEŽNÉ PRÍJMY'!E15/30.126,2)</f>
        <v>7.97</v>
      </c>
      <c r="F15" s="385">
        <f>ROUND('BEŽNÉ PRÍJMY'!F15/30.126,2)</f>
        <v>7.97</v>
      </c>
      <c r="G15" s="296">
        <f>ROUND('BEŽNÉ PRÍJMY'!G15/30.126,2)</f>
        <v>7.97</v>
      </c>
    </row>
    <row r="16" spans="2:7" ht="12.75">
      <c r="B16" s="626"/>
      <c r="C16" s="628"/>
      <c r="D16" s="64" t="s">
        <v>87</v>
      </c>
      <c r="E16" s="386">
        <f>ROUND('BEŽNÉ PRÍJMY'!E16/30.126,2)</f>
        <v>1.33</v>
      </c>
      <c r="F16" s="386">
        <f>ROUND('BEŽNÉ PRÍJMY'!F16/30.126,2)</f>
        <v>1.33</v>
      </c>
      <c r="G16" s="297">
        <f>ROUND('BEŽNÉ PRÍJMY'!G16/30.126,2)</f>
        <v>1.33</v>
      </c>
    </row>
    <row r="17" spans="2:7" ht="12.75">
      <c r="B17" s="626"/>
      <c r="C17" s="628"/>
      <c r="D17" s="64" t="s">
        <v>88</v>
      </c>
      <c r="E17" s="386">
        <f>ROUND('BEŽNÉ PRÍJMY'!E17/30.126,2)</f>
        <v>0.73</v>
      </c>
      <c r="F17" s="386">
        <f>ROUND('BEŽNÉ PRÍJMY'!F17/30.126,2)</f>
        <v>0.73</v>
      </c>
      <c r="G17" s="297">
        <f>ROUND('BEŽNÉ PRÍJMY'!G17/30.126,2)</f>
        <v>0.73</v>
      </c>
    </row>
    <row r="18" spans="2:7" ht="12.75">
      <c r="B18" s="626"/>
      <c r="C18" s="628"/>
      <c r="D18" s="64" t="s">
        <v>89</v>
      </c>
      <c r="E18" s="386">
        <f>ROUND('BEŽNÉ PRÍJMY'!E18/30.126,2)</f>
        <v>12.28</v>
      </c>
      <c r="F18" s="386">
        <f>ROUND('BEŽNÉ PRÍJMY'!F18/30.126,2)</f>
        <v>12.28</v>
      </c>
      <c r="G18" s="297">
        <f>ROUND('BEŽNÉ PRÍJMY'!G18/30.126,2)</f>
        <v>12.28</v>
      </c>
    </row>
    <row r="19" spans="2:7" ht="12.75">
      <c r="B19" s="626"/>
      <c r="C19" s="628"/>
      <c r="D19" s="64" t="s">
        <v>90</v>
      </c>
      <c r="E19" s="386">
        <f>ROUND('BEŽNÉ PRÍJMY'!E19/30.126,2)</f>
        <v>0</v>
      </c>
      <c r="F19" s="386">
        <f>ROUND('BEŽNÉ PRÍJMY'!F19/30.126,2)</f>
        <v>0</v>
      </c>
      <c r="G19" s="297">
        <f>ROUND('BEŽNÉ PRÍJMY'!G19/30.126,2)</f>
        <v>0</v>
      </c>
    </row>
    <row r="20" spans="2:7" ht="12.75">
      <c r="B20" s="626"/>
      <c r="C20" s="628"/>
      <c r="D20" s="64" t="s">
        <v>306</v>
      </c>
      <c r="E20" s="386">
        <f>ROUND('BEŽNÉ PRÍJMY'!E20/30.126,2)</f>
        <v>14.94</v>
      </c>
      <c r="F20" s="386">
        <f>ROUND('BEŽNÉ PRÍJMY'!F20/30.126,2)</f>
        <v>14.94</v>
      </c>
      <c r="G20" s="297">
        <f>ROUND('BEŽNÉ PRÍJMY'!G20/30.126,2)</f>
        <v>14.94</v>
      </c>
    </row>
    <row r="21" spans="2:8" ht="12.75">
      <c r="B21" s="626"/>
      <c r="C21" s="628"/>
      <c r="D21" s="64" t="s">
        <v>91</v>
      </c>
      <c r="E21" s="386">
        <f>ROUND('BEŽNÉ PRÍJMY'!E21/30.126,2)</f>
        <v>165.97</v>
      </c>
      <c r="F21" s="386">
        <f>ROUND('BEŽNÉ PRÍJMY'!F21/30.126,2)</f>
        <v>165.97</v>
      </c>
      <c r="G21" s="297">
        <f>ROUND('BEŽNÉ PRÍJMY'!G21/30.126,2)</f>
        <v>165.97</v>
      </c>
      <c r="H21" s="48"/>
    </row>
    <row r="22" spans="2:8" ht="13.5" thickBot="1">
      <c r="B22" s="626"/>
      <c r="C22" s="628"/>
      <c r="D22" s="64" t="s">
        <v>92</v>
      </c>
      <c r="E22" s="386">
        <f>ROUND('BEŽNÉ PRÍJMY'!E22/30.126,2)</f>
        <v>82.98</v>
      </c>
      <c r="F22" s="386">
        <f>ROUND('BEŽNÉ PRÍJMY'!F22/30.126,2)</f>
        <v>82.98</v>
      </c>
      <c r="G22" s="297">
        <f>ROUND('BEŽNÉ PRÍJMY'!G22/30.126,2)</f>
        <v>82.98</v>
      </c>
      <c r="H22" s="48"/>
    </row>
    <row r="23" spans="2:7" s="72" customFormat="1" ht="16.5" thickBot="1">
      <c r="B23" s="215">
        <v>200</v>
      </c>
      <c r="C23" s="646" t="s">
        <v>127</v>
      </c>
      <c r="D23" s="647"/>
      <c r="E23" s="387">
        <f>E24+E35+E51+E54</f>
        <v>1112.79</v>
      </c>
      <c r="F23" s="387">
        <f>F24+F35+F51+F54</f>
        <v>1112.79</v>
      </c>
      <c r="G23" s="298">
        <f>G24+G35+G51+G54</f>
        <v>1112.79</v>
      </c>
    </row>
    <row r="24" spans="2:9" s="53" customFormat="1" ht="15.75" thickBot="1">
      <c r="B24" s="220">
        <v>210</v>
      </c>
      <c r="C24" s="618" t="s">
        <v>128</v>
      </c>
      <c r="D24" s="648"/>
      <c r="E24" s="388">
        <f>E25+E30</f>
        <v>839.27</v>
      </c>
      <c r="F24" s="388">
        <f>F25+F30</f>
        <v>839.27</v>
      </c>
      <c r="G24" s="299">
        <f>G25+G30</f>
        <v>839.27</v>
      </c>
      <c r="I24" s="73"/>
    </row>
    <row r="25" spans="2:9" s="61" customFormat="1" ht="13.5" thickBot="1">
      <c r="B25" s="625" t="s">
        <v>93</v>
      </c>
      <c r="C25" s="60">
        <v>211</v>
      </c>
      <c r="D25" s="56" t="s">
        <v>128</v>
      </c>
      <c r="E25" s="389">
        <f>SUM(E26:E29)</f>
        <v>1.46</v>
      </c>
      <c r="F25" s="389">
        <f>SUM(F26:F29)</f>
        <v>1.46</v>
      </c>
      <c r="G25" s="300">
        <f>SUM(G26:G29)</f>
        <v>1.46</v>
      </c>
      <c r="I25" s="74"/>
    </row>
    <row r="26" spans="2:7" ht="12.75">
      <c r="B26" s="626"/>
      <c r="C26" s="640"/>
      <c r="D26" s="79" t="s">
        <v>94</v>
      </c>
      <c r="E26" s="390">
        <f>ROUND('BEŽNÉ PRÍJMY'!E26/30.126,2)</f>
        <v>1.46</v>
      </c>
      <c r="F26" s="390">
        <f>ROUND('BEŽNÉ PRÍJMY'!F26/30.126,2)</f>
        <v>1.46</v>
      </c>
      <c r="G26" s="301">
        <f>ROUND('BEŽNÉ PRÍJMY'!G26/30.126,2)</f>
        <v>1.46</v>
      </c>
    </row>
    <row r="27" spans="2:7" ht="12.75">
      <c r="B27" s="626"/>
      <c r="C27" s="641"/>
      <c r="D27" s="64" t="s">
        <v>392</v>
      </c>
      <c r="E27" s="386">
        <f>ROUND('BEŽNÉ PRÍJMY'!E27/30.126,2)</f>
        <v>0</v>
      </c>
      <c r="F27" s="386">
        <f>ROUND('BEŽNÉ PRÍJMY'!F27/30.126,2)</f>
        <v>0</v>
      </c>
      <c r="G27" s="297">
        <f>ROUND('BEŽNÉ PRÍJMY'!G27/30.126,2)</f>
        <v>0</v>
      </c>
    </row>
    <row r="28" spans="2:7" ht="12.75">
      <c r="B28" s="626"/>
      <c r="C28" s="641"/>
      <c r="D28" s="64" t="s">
        <v>333</v>
      </c>
      <c r="E28" s="386">
        <f>ROUND('BEŽNÉ PRÍJMY'!E28/30.126,2)</f>
        <v>0</v>
      </c>
      <c r="F28" s="386">
        <f>ROUND('BEŽNÉ PRÍJMY'!F28/30.126,2)</f>
        <v>0</v>
      </c>
      <c r="G28" s="297">
        <f>ROUND('BEŽNÉ PRÍJMY'!G28/30.126,2)</f>
        <v>0</v>
      </c>
    </row>
    <row r="29" spans="2:7" ht="13.5" thickBot="1">
      <c r="B29" s="626"/>
      <c r="C29" s="665"/>
      <c r="D29" s="66" t="s">
        <v>95</v>
      </c>
      <c r="E29" s="391">
        <f>ROUND('BEŽNÉ PRÍJMY'!E29/30.126,2)</f>
        <v>0</v>
      </c>
      <c r="F29" s="391">
        <f>ROUND('BEŽNÉ PRÍJMY'!F29/30.126,2)</f>
        <v>0</v>
      </c>
      <c r="G29" s="302">
        <f>ROUND('BEŽNÉ PRÍJMY'!G29/30.126,2)</f>
        <v>0</v>
      </c>
    </row>
    <row r="30" spans="2:7" ht="13.5" thickBot="1">
      <c r="B30" s="626"/>
      <c r="C30" s="2">
        <v>212</v>
      </c>
      <c r="D30" s="49" t="s">
        <v>96</v>
      </c>
      <c r="E30" s="392">
        <f>SUM(E31:E34)</f>
        <v>837.81</v>
      </c>
      <c r="F30" s="392">
        <f>SUM(F31:F34)</f>
        <v>837.81</v>
      </c>
      <c r="G30" s="462">
        <f>SUM(G31:G34)</f>
        <v>837.81</v>
      </c>
    </row>
    <row r="31" spans="2:7" ht="12.75">
      <c r="B31" s="626"/>
      <c r="C31" s="627"/>
      <c r="D31" s="77" t="s">
        <v>97</v>
      </c>
      <c r="E31" s="385">
        <f>ROUND('BEŽNÉ PRÍJMY'!E31/30.126,2)</f>
        <v>534.42</v>
      </c>
      <c r="F31" s="385">
        <f>ROUND('BEŽNÉ PRÍJMY'!F31/30.126,2)</f>
        <v>534.42</v>
      </c>
      <c r="G31" s="296">
        <f>ROUND('BEŽNÉ PRÍJMY'!G31/30.126,2)</f>
        <v>534.42</v>
      </c>
    </row>
    <row r="32" spans="2:7" ht="12.75">
      <c r="B32" s="626"/>
      <c r="C32" s="628"/>
      <c r="D32" s="78" t="s">
        <v>98</v>
      </c>
      <c r="E32" s="386">
        <f>ROUND('BEŽNÉ PRÍJMY'!E32/30.126,2)</f>
        <v>5.97</v>
      </c>
      <c r="F32" s="386">
        <f>ROUND('BEŽNÉ PRÍJMY'!F32/30.126,2)</f>
        <v>5.97</v>
      </c>
      <c r="G32" s="297">
        <f>ROUND('BEŽNÉ PRÍJMY'!G32/30.126,2)</f>
        <v>5.97</v>
      </c>
    </row>
    <row r="33" spans="2:7" ht="12.75">
      <c r="B33" s="626"/>
      <c r="C33" s="628"/>
      <c r="D33" s="286" t="s">
        <v>312</v>
      </c>
      <c r="E33" s="393">
        <f>ROUND('BEŽNÉ PRÍJMY'!E33/30.126,2)</f>
        <v>282.15</v>
      </c>
      <c r="F33" s="393">
        <f>ROUND('BEŽNÉ PRÍJMY'!F33/30.126,2)</f>
        <v>282.15</v>
      </c>
      <c r="G33" s="297">
        <f>ROUND('BEŽNÉ PRÍJMY'!G33/30.126,2)</f>
        <v>282.15</v>
      </c>
    </row>
    <row r="34" spans="2:7" ht="13.5" thickBot="1">
      <c r="B34" s="633"/>
      <c r="C34" s="629"/>
      <c r="D34" s="263" t="s">
        <v>99</v>
      </c>
      <c r="E34" s="391">
        <f>ROUND('BEŽNÉ PRÍJMY'!E34/30.126,2)</f>
        <v>15.27</v>
      </c>
      <c r="F34" s="391">
        <f>ROUND('BEŽNÉ PRÍJMY'!F34/30.126,2)</f>
        <v>15.27</v>
      </c>
      <c r="G34" s="302">
        <f>ROUND('BEŽNÉ PRÍJMY'!G34/30.126,2)</f>
        <v>15.27</v>
      </c>
    </row>
    <row r="35" spans="2:7" s="53" customFormat="1" ht="15.75" thickBot="1">
      <c r="B35" s="219">
        <v>220</v>
      </c>
      <c r="C35" s="618" t="s">
        <v>100</v>
      </c>
      <c r="D35" s="648"/>
      <c r="E35" s="337">
        <f>E36+E39+E46</f>
        <v>252.61</v>
      </c>
      <c r="F35" s="337">
        <f>F36+F39+F46</f>
        <v>252.61</v>
      </c>
      <c r="G35" s="303">
        <f>G36+G39+G46</f>
        <v>252.61</v>
      </c>
    </row>
    <row r="36" spans="2:7" s="61" customFormat="1" ht="13.5" thickBot="1">
      <c r="B36" s="625"/>
      <c r="C36" s="2">
        <v>221</v>
      </c>
      <c r="D36" s="51" t="s">
        <v>129</v>
      </c>
      <c r="E36" s="394">
        <f>SUM(E37:E38)</f>
        <v>99.58</v>
      </c>
      <c r="F36" s="394">
        <f>SUM(F37:F38)</f>
        <v>99.58</v>
      </c>
      <c r="G36" s="304">
        <f>SUM(G37:G38)</f>
        <v>99.58</v>
      </c>
    </row>
    <row r="37" spans="2:7" ht="12.75">
      <c r="B37" s="626"/>
      <c r="C37" s="627"/>
      <c r="D37" s="62" t="s">
        <v>101</v>
      </c>
      <c r="E37" s="385">
        <f>ROUND('BEŽNÉ PRÍJMY'!E37/30.126,2)</f>
        <v>99.58</v>
      </c>
      <c r="F37" s="385">
        <f>ROUND('BEŽNÉ PRÍJMY'!F37/30.126,2)</f>
        <v>99.58</v>
      </c>
      <c r="G37" s="296">
        <f>ROUND('BEŽNÉ PRÍJMY'!G37/30.126,2)</f>
        <v>99.58</v>
      </c>
    </row>
    <row r="38" spans="2:7" ht="13.5" thickBot="1">
      <c r="B38" s="626"/>
      <c r="C38" s="629"/>
      <c r="D38" s="66" t="s">
        <v>102</v>
      </c>
      <c r="E38" s="391">
        <f>ROUND('BEŽNÉ PRÍJMY'!E38/30.126,2)</f>
        <v>0</v>
      </c>
      <c r="F38" s="391">
        <f>ROUND('BEŽNÉ PRÍJMY'!F38/30.126,2)</f>
        <v>0</v>
      </c>
      <c r="G38" s="302">
        <f>ROUND('BEŽNÉ PRÍJMY'!G38/30.126,2)</f>
        <v>0</v>
      </c>
    </row>
    <row r="39" spans="2:9" ht="13.5" thickBot="1">
      <c r="B39" s="626"/>
      <c r="C39" s="2">
        <v>223</v>
      </c>
      <c r="D39" s="49" t="s">
        <v>103</v>
      </c>
      <c r="E39" s="394">
        <f>SUM(E40:E45)</f>
        <v>151.04000000000002</v>
      </c>
      <c r="F39" s="394">
        <f>SUM(F40:F45)</f>
        <v>151.04000000000002</v>
      </c>
      <c r="G39" s="304">
        <f>SUM(G40:G45)</f>
        <v>151.04000000000002</v>
      </c>
      <c r="I39" s="48"/>
    </row>
    <row r="40" spans="2:7" ht="12.75">
      <c r="B40" s="626"/>
      <c r="C40" s="627"/>
      <c r="D40" s="62" t="s">
        <v>104</v>
      </c>
      <c r="E40" s="385">
        <f>ROUND('BEŽNÉ PRÍJMY'!E40/30.126,2)</f>
        <v>9.96</v>
      </c>
      <c r="F40" s="385">
        <f>ROUND('BEŽNÉ PRÍJMY'!F40/30.126,2)</f>
        <v>9.96</v>
      </c>
      <c r="G40" s="296">
        <f>ROUND('BEŽNÉ PRÍJMY'!G40/30.126,2)</f>
        <v>9.96</v>
      </c>
    </row>
    <row r="41" spans="2:7" ht="12.75">
      <c r="B41" s="626"/>
      <c r="C41" s="628"/>
      <c r="D41" s="64" t="s">
        <v>105</v>
      </c>
      <c r="E41" s="386">
        <f>ROUND('BEŽNÉ PRÍJMY'!E41/30.126,2)</f>
        <v>16.6</v>
      </c>
      <c r="F41" s="386">
        <f>ROUND('BEŽNÉ PRÍJMY'!F41/30.126,2)</f>
        <v>16.6</v>
      </c>
      <c r="G41" s="297">
        <f>ROUND('BEŽNÉ PRÍJMY'!G41/30.126,2)</f>
        <v>16.6</v>
      </c>
    </row>
    <row r="42" spans="2:7" ht="12.75">
      <c r="B42" s="626"/>
      <c r="C42" s="628"/>
      <c r="D42" s="64" t="s">
        <v>106</v>
      </c>
      <c r="E42" s="386">
        <f>ROUND('BEŽNÉ PRÍJMY'!E42/30.126,2)</f>
        <v>18.26</v>
      </c>
      <c r="F42" s="386">
        <f>ROUND('BEŽNÉ PRÍJMY'!F42/30.126,2)</f>
        <v>18.26</v>
      </c>
      <c r="G42" s="297">
        <f>ROUND('BEŽNÉ PRÍJMY'!G42/30.126,2)</f>
        <v>18.26</v>
      </c>
    </row>
    <row r="43" spans="2:7" ht="12.75">
      <c r="B43" s="626"/>
      <c r="C43" s="628"/>
      <c r="D43" s="64" t="s">
        <v>107</v>
      </c>
      <c r="E43" s="386">
        <f>ROUND('BEŽNÉ PRÍJMY'!E43/30.126,2)</f>
        <v>16.93</v>
      </c>
      <c r="F43" s="386">
        <f>ROUND('BEŽNÉ PRÍJMY'!F43/30.126,2)</f>
        <v>16.93</v>
      </c>
      <c r="G43" s="297">
        <f>ROUND('BEŽNÉ PRÍJMY'!G43/30.126,2)</f>
        <v>16.93</v>
      </c>
    </row>
    <row r="44" spans="2:7" ht="12.75">
      <c r="B44" s="626"/>
      <c r="C44" s="628"/>
      <c r="D44" s="275" t="s">
        <v>270</v>
      </c>
      <c r="E44" s="393">
        <f>ROUND('BEŽNÉ PRÍJMY'!E44/30.126,2)</f>
        <v>0</v>
      </c>
      <c r="F44" s="393">
        <f>ROUND('BEŽNÉ PRÍJMY'!F44/30.126,2)</f>
        <v>0</v>
      </c>
      <c r="G44" s="297">
        <f>ROUND('BEŽNÉ PRÍJMY'!G44/30.126,2)</f>
        <v>0</v>
      </c>
    </row>
    <row r="45" spans="2:8" ht="13.5" thickBot="1">
      <c r="B45" s="626"/>
      <c r="C45" s="629"/>
      <c r="D45" s="92" t="s">
        <v>108</v>
      </c>
      <c r="E45" s="340">
        <f>ROUND('BEŽNÉ PRÍJMY'!E45/30.126,2)</f>
        <v>89.29</v>
      </c>
      <c r="F45" s="340">
        <f>ROUND('BEŽNÉ PRÍJMY'!F45/30.126,2)</f>
        <v>89.29</v>
      </c>
      <c r="G45" s="306">
        <f>ROUND('BEŽNÉ PRÍJMY'!G45/30.126,2)</f>
        <v>89.29</v>
      </c>
      <c r="H45" s="48"/>
    </row>
    <row r="46" spans="2:9" ht="13.5" thickBot="1">
      <c r="B46" s="626"/>
      <c r="C46" s="2">
        <v>229</v>
      </c>
      <c r="D46" s="49" t="s">
        <v>109</v>
      </c>
      <c r="E46" s="392">
        <f>E47</f>
        <v>1.99</v>
      </c>
      <c r="F46" s="392">
        <f>F47</f>
        <v>1.99</v>
      </c>
      <c r="G46" s="462">
        <f>G47</f>
        <v>1.99</v>
      </c>
      <c r="I46" s="48"/>
    </row>
    <row r="47" spans="2:7" ht="13.5" thickBot="1">
      <c r="B47" s="649"/>
      <c r="C47" s="221"/>
      <c r="D47" s="222" t="s">
        <v>110</v>
      </c>
      <c r="E47" s="395">
        <f>ROUND('BEŽNÉ PRÍJMY'!E47/30.126,2)</f>
        <v>1.99</v>
      </c>
      <c r="F47" s="395">
        <f>ROUND('BEŽNÉ PRÍJMY'!F47/30.126,2)</f>
        <v>1.99</v>
      </c>
      <c r="G47" s="307">
        <f>ROUND('BEŽNÉ PRÍJMY'!G47/30.126,2)</f>
        <v>1.99</v>
      </c>
    </row>
    <row r="48" spans="2:6" ht="14.25" thickBot="1" thickTop="1">
      <c r="B48" s="121"/>
      <c r="C48" s="47"/>
      <c r="D48" s="47"/>
      <c r="E48" s="396"/>
      <c r="F48" s="396"/>
    </row>
    <row r="49" spans="2:7" ht="13.5" customHeight="1" thickTop="1">
      <c r="B49" s="642" t="s">
        <v>120</v>
      </c>
      <c r="C49" s="634" t="s">
        <v>63</v>
      </c>
      <c r="D49" s="644" t="s">
        <v>81</v>
      </c>
      <c r="E49" s="668" t="s">
        <v>334</v>
      </c>
      <c r="F49" s="668" t="s">
        <v>375</v>
      </c>
      <c r="G49" s="666" t="s">
        <v>376</v>
      </c>
    </row>
    <row r="50" spans="2:7" ht="30" customHeight="1" thickBot="1">
      <c r="B50" s="643"/>
      <c r="C50" s="635"/>
      <c r="D50" s="645"/>
      <c r="E50" s="669"/>
      <c r="F50" s="669"/>
      <c r="G50" s="667"/>
    </row>
    <row r="51" spans="2:7" s="53" customFormat="1" ht="16.5" thickBot="1" thickTop="1">
      <c r="B51" s="218">
        <v>240</v>
      </c>
      <c r="C51" s="614" t="s">
        <v>111</v>
      </c>
      <c r="D51" s="615"/>
      <c r="E51" s="331">
        <f>SUM(E52:E53)</f>
        <v>3.32</v>
      </c>
      <c r="F51" s="504">
        <f>SUM(F52:F53)</f>
        <v>3.32</v>
      </c>
      <c r="G51" s="350">
        <f>SUM(G52:G53)</f>
        <v>3.32</v>
      </c>
    </row>
    <row r="52" spans="2:7" s="53" customFormat="1" ht="14.25">
      <c r="B52" s="620"/>
      <c r="C52" s="638"/>
      <c r="D52" s="276"/>
      <c r="E52" s="397">
        <f>ROUND('BEŽNÉ PRÍJMY'!E52/30.126,2)</f>
        <v>0</v>
      </c>
      <c r="F52" s="397">
        <f>ROUND('BEŽNÉ PRÍJMY'!F52/30.126,2)</f>
        <v>0</v>
      </c>
      <c r="G52" s="499">
        <f>ROUND('BEŽNÉ PRÍJMY'!G52/30.126,2)</f>
        <v>0</v>
      </c>
    </row>
    <row r="53" spans="2:7" ht="13.5" thickBot="1">
      <c r="B53" s="621"/>
      <c r="C53" s="639"/>
      <c r="D53" s="288" t="s">
        <v>112</v>
      </c>
      <c r="E53" s="398">
        <f>ROUND('BEŽNÉ PRÍJMY'!E53/30.126,2)</f>
        <v>3.32</v>
      </c>
      <c r="F53" s="398">
        <f>ROUND('BEŽNÉ PRÍJMY'!F53/30.126,2)</f>
        <v>3.32</v>
      </c>
      <c r="G53" s="310">
        <f>ROUND('BEŽNÉ PRÍJMY'!G53/30.126,2)</f>
        <v>3.32</v>
      </c>
    </row>
    <row r="54" spans="2:7" s="71" customFormat="1" ht="15.75" thickBot="1">
      <c r="B54" s="218">
        <v>290</v>
      </c>
      <c r="C54" s="636" t="s">
        <v>113</v>
      </c>
      <c r="D54" s="637"/>
      <c r="E54" s="399">
        <f>E55</f>
        <v>17.59</v>
      </c>
      <c r="F54" s="399">
        <f>F55</f>
        <v>17.59</v>
      </c>
      <c r="G54" s="311">
        <f>G55</f>
        <v>17.59</v>
      </c>
    </row>
    <row r="55" spans="2:9" ht="13.5" thickBot="1">
      <c r="B55" s="625"/>
      <c r="C55" s="51">
        <v>292</v>
      </c>
      <c r="D55" s="51" t="s">
        <v>113</v>
      </c>
      <c r="E55" s="394">
        <f>SUM(E56:E59)</f>
        <v>17.59</v>
      </c>
      <c r="F55" s="394">
        <f>SUM(F56:F59)</f>
        <v>17.59</v>
      </c>
      <c r="G55" s="304">
        <f>SUM(G56:G59)</f>
        <v>17.59</v>
      </c>
      <c r="I55" s="48"/>
    </row>
    <row r="56" spans="2:9" ht="12.75">
      <c r="B56" s="626"/>
      <c r="C56" s="640"/>
      <c r="D56" s="88" t="s">
        <v>114</v>
      </c>
      <c r="E56" s="400">
        <f>ROUND('BEŽNÉ PRÍJMY'!E56/30.126,2)</f>
        <v>1.99</v>
      </c>
      <c r="F56" s="400">
        <f>ROUND('BEŽNÉ PRÍJMY'!F56/30.126,2)</f>
        <v>1.99</v>
      </c>
      <c r="G56" s="312">
        <f>ROUND('BEŽNÉ PRÍJMY'!G56/30.126,2)</f>
        <v>1.99</v>
      </c>
      <c r="I56" s="48"/>
    </row>
    <row r="57" spans="2:9" ht="12.75">
      <c r="B57" s="626"/>
      <c r="C57" s="641"/>
      <c r="D57" s="91" t="s">
        <v>113</v>
      </c>
      <c r="E57" s="381">
        <f>ROUND('BEŽNÉ PRÍJMY'!E57/30.126,2)</f>
        <v>0</v>
      </c>
      <c r="F57" s="381">
        <f>ROUND('BEŽNÉ PRÍJMY'!F57/30.126,2)</f>
        <v>0</v>
      </c>
      <c r="G57" s="291">
        <f>ROUND('BEŽNÉ PRÍJMY'!G57/30.126,2)</f>
        <v>0</v>
      </c>
      <c r="I57" s="48"/>
    </row>
    <row r="58" spans="2:7" ht="12.75">
      <c r="B58" s="626"/>
      <c r="C58" s="641"/>
      <c r="D58" s="58" t="s">
        <v>115</v>
      </c>
      <c r="E58" s="382">
        <f>ROUND('BEŽNÉ PRÍJMY'!E58/30.126,2)</f>
        <v>2.32</v>
      </c>
      <c r="F58" s="382">
        <f>ROUND('BEŽNÉ PRÍJMY'!F58/30.126,2)</f>
        <v>2.32</v>
      </c>
      <c r="G58" s="292">
        <f>ROUND('BEŽNÉ PRÍJMY'!G58/30.126,2)</f>
        <v>2.32</v>
      </c>
    </row>
    <row r="59" spans="2:7" ht="13.5" thickBot="1">
      <c r="B59" s="626"/>
      <c r="C59" s="641"/>
      <c r="D59" s="58" t="s">
        <v>305</v>
      </c>
      <c r="E59" s="506">
        <f>ROUND('BEŽNÉ PRÍJMY'!E59/30.126,2)</f>
        <v>13.28</v>
      </c>
      <c r="F59" s="506">
        <f>ROUND('BEŽNÉ PRÍJMY'!F59/30.126,2)</f>
        <v>13.28</v>
      </c>
      <c r="G59" s="507">
        <f>ROUND('BEŽNÉ PRÍJMY'!G59/30.126,2)</f>
        <v>13.28</v>
      </c>
    </row>
    <row r="60" spans="2:7" s="89" customFormat="1" ht="16.5" thickBot="1">
      <c r="B60" s="224">
        <v>300</v>
      </c>
      <c r="C60" s="612" t="s">
        <v>130</v>
      </c>
      <c r="D60" s="613"/>
      <c r="E60" s="508">
        <f>E61+E93</f>
        <v>1983.33</v>
      </c>
      <c r="F60" s="508">
        <f>F61+F93</f>
        <v>2102.5000000000005</v>
      </c>
      <c r="G60" s="509">
        <f>G61+G93</f>
        <v>2228.9000000000005</v>
      </c>
    </row>
    <row r="61" spans="2:9" ht="15.75" thickBot="1">
      <c r="B61" s="219">
        <v>310</v>
      </c>
      <c r="C61" s="618" t="s">
        <v>131</v>
      </c>
      <c r="D61" s="619"/>
      <c r="E61" s="337">
        <f>E62+E74</f>
        <v>1983.33</v>
      </c>
      <c r="F61" s="337">
        <f>F62+F74</f>
        <v>2102.5000000000005</v>
      </c>
      <c r="G61" s="303">
        <f>G62+G74</f>
        <v>2228.9000000000005</v>
      </c>
      <c r="I61" s="48"/>
    </row>
    <row r="62" spans="2:9" ht="13.5" thickBot="1">
      <c r="B62" s="625"/>
      <c r="C62" s="6">
        <v>311</v>
      </c>
      <c r="D62" s="2" t="s">
        <v>132</v>
      </c>
      <c r="E62" s="401">
        <f>SUM(E63:E71)</f>
        <v>0</v>
      </c>
      <c r="F62" s="401">
        <f>SUM(F63:F71)</f>
        <v>0</v>
      </c>
      <c r="G62" s="500">
        <f>SUM(G63:G71)</f>
        <v>0</v>
      </c>
      <c r="I62" s="48"/>
    </row>
    <row r="63" spans="2:11" ht="12.75">
      <c r="B63" s="626"/>
      <c r="C63" s="627"/>
      <c r="D63" s="83" t="s">
        <v>116</v>
      </c>
      <c r="E63" s="385">
        <f>ROUND('BEŽNÉ PRÍJMY'!E63/30.126,2)</f>
        <v>0</v>
      </c>
      <c r="F63" s="385">
        <f>ROUND('BEŽNÉ PRÍJMY'!F63/30.126,2)</f>
        <v>0</v>
      </c>
      <c r="G63" s="296">
        <f>ROUND('BEŽNÉ PRÍJMY'!G63/30.126,2)</f>
        <v>0</v>
      </c>
      <c r="K63" s="48"/>
    </row>
    <row r="64" spans="2:7" ht="12.75">
      <c r="B64" s="626"/>
      <c r="C64" s="628"/>
      <c r="D64" s="84" t="s">
        <v>223</v>
      </c>
      <c r="E64" s="386">
        <f>ROUND('BEŽNÉ PRÍJMY'!E64/30.126,2)</f>
        <v>0</v>
      </c>
      <c r="F64" s="386">
        <f>ROUND('BEŽNÉ PRÍJMY'!F64/30.126,2)</f>
        <v>0</v>
      </c>
      <c r="G64" s="297">
        <f>ROUND('BEŽNÉ PRÍJMY'!G64/30.126,2)</f>
        <v>0</v>
      </c>
    </row>
    <row r="65" spans="2:7" ht="12.75">
      <c r="B65" s="626"/>
      <c r="C65" s="628"/>
      <c r="D65" s="84" t="s">
        <v>287</v>
      </c>
      <c r="E65" s="386">
        <f>ROUND('BEŽNÉ PRÍJMY'!E65/30.126,2)</f>
        <v>0</v>
      </c>
      <c r="F65" s="386">
        <f>ROUND('BEŽNÉ PRÍJMY'!F65/30.126,2)</f>
        <v>0</v>
      </c>
      <c r="G65" s="297">
        <f>ROUND('BEŽNÉ PRÍJMY'!G65/30.126,2)</f>
        <v>0</v>
      </c>
    </row>
    <row r="66" spans="2:7" ht="12.75">
      <c r="B66" s="626"/>
      <c r="C66" s="628"/>
      <c r="D66" s="84" t="s">
        <v>286</v>
      </c>
      <c r="E66" s="386">
        <f>ROUND('BEŽNÉ PRÍJMY'!E66/30.126,2)</f>
        <v>0</v>
      </c>
      <c r="F66" s="386">
        <f>ROUND('BEŽNÉ PRÍJMY'!F66/30.126,2)</f>
        <v>0</v>
      </c>
      <c r="G66" s="297">
        <f>ROUND('BEŽNÉ PRÍJMY'!G66/30.126,2)</f>
        <v>0</v>
      </c>
    </row>
    <row r="67" spans="2:7" ht="12.75">
      <c r="B67" s="626"/>
      <c r="C67" s="628"/>
      <c r="D67" s="84" t="s">
        <v>224</v>
      </c>
      <c r="E67" s="386">
        <f>ROUND('BEŽNÉ PRÍJMY'!E67/30.126,2)</f>
        <v>0</v>
      </c>
      <c r="F67" s="386">
        <f>ROUND('BEŽNÉ PRÍJMY'!F67/30.126,2)</f>
        <v>0</v>
      </c>
      <c r="G67" s="297">
        <f>ROUND('BEŽNÉ PRÍJMY'!G67/30.126,2)</f>
        <v>0</v>
      </c>
    </row>
    <row r="68" spans="2:7" ht="12.75">
      <c r="B68" s="626"/>
      <c r="C68" s="628"/>
      <c r="D68" s="84" t="s">
        <v>285</v>
      </c>
      <c r="E68" s="386">
        <f>ROUND('BEŽNÉ PRÍJMY'!E68/30.126,2)</f>
        <v>0</v>
      </c>
      <c r="F68" s="386">
        <f>ROUND('BEŽNÉ PRÍJMY'!F68/30.126,2)</f>
        <v>0</v>
      </c>
      <c r="G68" s="297">
        <f>ROUND('BEŽNÉ PRÍJMY'!G68/30.126,2)</f>
        <v>0</v>
      </c>
    </row>
    <row r="69" spans="2:7" ht="12.75">
      <c r="B69" s="626"/>
      <c r="C69" s="628"/>
      <c r="D69" s="84" t="s">
        <v>225</v>
      </c>
      <c r="E69" s="386">
        <f>ROUND('BEŽNÉ PRÍJMY'!E69/30.126,2)</f>
        <v>0</v>
      </c>
      <c r="F69" s="386">
        <f>ROUND('BEŽNÉ PRÍJMY'!F69/30.126,2)</f>
        <v>0</v>
      </c>
      <c r="G69" s="297">
        <f>ROUND('BEŽNÉ PRÍJMY'!G69/30.126,2)</f>
        <v>0</v>
      </c>
    </row>
    <row r="70" spans="2:7" ht="12.75">
      <c r="B70" s="626"/>
      <c r="C70" s="628"/>
      <c r="D70" s="84" t="s">
        <v>226</v>
      </c>
      <c r="E70" s="386">
        <f>ROUND('BEŽNÉ PRÍJMY'!E70/30.126,2)</f>
        <v>0</v>
      </c>
      <c r="F70" s="386">
        <f>ROUND('BEŽNÉ PRÍJMY'!F70/30.126,2)</f>
        <v>0</v>
      </c>
      <c r="G70" s="297">
        <f>ROUND('BEŽNÉ PRÍJMY'!G70/30.126,2)</f>
        <v>0</v>
      </c>
    </row>
    <row r="71" spans="2:7" ht="12.75">
      <c r="B71" s="626"/>
      <c r="C71" s="628"/>
      <c r="D71" s="84" t="s">
        <v>288</v>
      </c>
      <c r="E71" s="386">
        <f>ROUND('BEŽNÉ PRÍJMY'!E71/30.126,2)</f>
        <v>0</v>
      </c>
      <c r="F71" s="386">
        <f>ROUND('BEŽNÉ PRÍJMY'!F71/30.126,2)</f>
        <v>0</v>
      </c>
      <c r="G71" s="297">
        <f>ROUND('BEŽNÉ PRÍJMY'!G71/30.126,2)</f>
        <v>0</v>
      </c>
    </row>
    <row r="72" spans="2:7" ht="12.75">
      <c r="B72" s="626"/>
      <c r="C72" s="628"/>
      <c r="D72" s="84" t="s">
        <v>307</v>
      </c>
      <c r="E72" s="386">
        <f>ROUND('BEŽNÉ PRÍJMY'!E72/30.126,2)</f>
        <v>0</v>
      </c>
      <c r="F72" s="386">
        <f>ROUND('BEŽNÉ PRÍJMY'!F72/30.126,2)</f>
        <v>0</v>
      </c>
      <c r="G72" s="297">
        <f>ROUND('BEŽNÉ PRÍJMY'!G72/30.126,2)</f>
        <v>0</v>
      </c>
    </row>
    <row r="73" spans="2:7" ht="13.5" thickBot="1">
      <c r="B73" s="626"/>
      <c r="C73" s="629"/>
      <c r="D73" s="287" t="s">
        <v>192</v>
      </c>
      <c r="E73" s="402">
        <f>ROUND('BEŽNÉ PRÍJMY'!E73/30.126,2)</f>
        <v>0</v>
      </c>
      <c r="F73" s="428">
        <f>ROUND('BEŽNÉ PRÍJMY'!F73/30.126,2)</f>
        <v>0</v>
      </c>
      <c r="G73" s="297">
        <f>ROUND('BEŽNÉ PRÍJMY'!G73/30.126,2)</f>
        <v>0</v>
      </c>
    </row>
    <row r="74" spans="2:7" ht="13.5" thickBot="1">
      <c r="B74" s="626"/>
      <c r="C74" s="60">
        <v>312</v>
      </c>
      <c r="D74" s="60" t="s">
        <v>133</v>
      </c>
      <c r="E74" s="389">
        <f>SUM(E75:E92)</f>
        <v>1983.33</v>
      </c>
      <c r="F74" s="389">
        <f>SUM(F75:F92)</f>
        <v>2102.5000000000005</v>
      </c>
      <c r="G74" s="300">
        <f>SUM(G75:G92)</f>
        <v>2228.9000000000005</v>
      </c>
    </row>
    <row r="75" spans="2:7" ht="12.75">
      <c r="B75" s="626"/>
      <c r="C75" s="630"/>
      <c r="D75" s="83" t="s">
        <v>184</v>
      </c>
      <c r="E75" s="385">
        <f>ROUND('BEŽNÉ PRÍJMY'!E75/30.126,2)</f>
        <v>18.49</v>
      </c>
      <c r="F75" s="385">
        <f>ROUND('BEŽNÉ PRÍJMY'!F75/30.126,2)</f>
        <v>19.62</v>
      </c>
      <c r="G75" s="296">
        <f>ROUND('BEŽNÉ PRÍJMY'!G75/30.126,2)</f>
        <v>20.81</v>
      </c>
    </row>
    <row r="76" spans="2:8" ht="12.75">
      <c r="B76" s="626"/>
      <c r="C76" s="631"/>
      <c r="D76" s="84" t="s">
        <v>185</v>
      </c>
      <c r="E76" s="386">
        <f>ROUND('BEŽNÉ PRÍJMY'!E76/30.126,2)</f>
        <v>1726.08</v>
      </c>
      <c r="F76" s="386">
        <f>ROUND('BEŽNÉ PRÍJMY'!F76/30.126,2)</f>
        <v>1829.65</v>
      </c>
      <c r="G76" s="297">
        <f>ROUND('BEŽNÉ PRÍJMY'!G76/30.126,2)</f>
        <v>1939.45</v>
      </c>
      <c r="H76" s="48"/>
    </row>
    <row r="77" spans="2:7" ht="12.75">
      <c r="B77" s="626"/>
      <c r="C77" s="631"/>
      <c r="D77" s="84" t="s">
        <v>186</v>
      </c>
      <c r="E77" s="386">
        <f>ROUND('BEŽNÉ PRÍJMY'!E77/30.126,2)</f>
        <v>15.47</v>
      </c>
      <c r="F77" s="386">
        <f>ROUND('BEŽNÉ PRÍJMY'!F77/30.126,2)</f>
        <v>16.4</v>
      </c>
      <c r="G77" s="297">
        <f>ROUND('BEŽNÉ PRÍJMY'!G77/30.126,2)</f>
        <v>17.39</v>
      </c>
    </row>
    <row r="78" spans="2:7" ht="12.75">
      <c r="B78" s="626"/>
      <c r="C78" s="631"/>
      <c r="D78" s="84" t="s">
        <v>187</v>
      </c>
      <c r="E78" s="386">
        <f>ROUND('BEŽNÉ PRÍJMY'!E78/30.126,2)</f>
        <v>17.59</v>
      </c>
      <c r="F78" s="386">
        <f>ROUND('BEŽNÉ PRÍJMY'!F78/30.126,2)</f>
        <v>18.65</v>
      </c>
      <c r="G78" s="297">
        <f>ROUND('BEŽNÉ PRÍJMY'!G78/30.126,2)</f>
        <v>19.78</v>
      </c>
    </row>
    <row r="79" spans="2:7" ht="12.75">
      <c r="B79" s="626"/>
      <c r="C79" s="631"/>
      <c r="D79" s="84" t="s">
        <v>188</v>
      </c>
      <c r="E79" s="386">
        <f>ROUND('BEŽNÉ PRÍJMY'!E79/30.126,2)</f>
        <v>6.67</v>
      </c>
      <c r="F79" s="386">
        <f>ROUND('BEŽNÉ PRÍJMY'!F79/30.126,2)</f>
        <v>7.1</v>
      </c>
      <c r="G79" s="297">
        <f>ROUND('BEŽNÉ PRÍJMY'!G79/30.126,2)</f>
        <v>7.54</v>
      </c>
    </row>
    <row r="80" spans="2:7" ht="12.75">
      <c r="B80" s="626"/>
      <c r="C80" s="631"/>
      <c r="D80" s="84" t="s">
        <v>189</v>
      </c>
      <c r="E80" s="386">
        <f>ROUND('BEŽNÉ PRÍJMY'!E80/30.126,2)</f>
        <v>6.31</v>
      </c>
      <c r="F80" s="386">
        <f>ROUND('BEŽNÉ PRÍJMY'!F80/30.126,2)</f>
        <v>6.71</v>
      </c>
      <c r="G80" s="297">
        <f>ROUND('BEŽNÉ PRÍJMY'!G80/30.126,2)</f>
        <v>7.14</v>
      </c>
    </row>
    <row r="81" spans="2:7" ht="12.75">
      <c r="B81" s="626"/>
      <c r="C81" s="631"/>
      <c r="D81" s="84" t="s">
        <v>190</v>
      </c>
      <c r="E81" s="386">
        <f>ROUND('BEŽNÉ PRÍJMY'!E81/30.126,2)</f>
        <v>64.73</v>
      </c>
      <c r="F81" s="386">
        <f>ROUND('BEŽNÉ PRÍJMY'!F81/30.126,2)</f>
        <v>68.61</v>
      </c>
      <c r="G81" s="297">
        <f>ROUND('BEŽNÉ PRÍJMY'!G81/30.126,2)</f>
        <v>72.76</v>
      </c>
    </row>
    <row r="82" spans="2:7" s="242" customFormat="1" ht="12.75">
      <c r="B82" s="626"/>
      <c r="C82" s="631"/>
      <c r="D82" s="84" t="s">
        <v>191</v>
      </c>
      <c r="E82" s="386">
        <f>ROUND('BEŽNÉ PRÍJMY'!E82/30.126,2)</f>
        <v>61.74</v>
      </c>
      <c r="F82" s="386">
        <f>ROUND('BEŽNÉ PRÍJMY'!F82/30.126,2)</f>
        <v>65.46</v>
      </c>
      <c r="G82" s="297">
        <f>ROUND('BEŽNÉ PRÍJMY'!G82/30.126,2)</f>
        <v>69.41</v>
      </c>
    </row>
    <row r="83" spans="2:7" ht="12.75">
      <c r="B83" s="626"/>
      <c r="C83" s="631"/>
      <c r="D83" s="84" t="s">
        <v>218</v>
      </c>
      <c r="E83" s="386">
        <f>ROUND('BEŽNÉ PRÍJMY'!E83/30.126,2)</f>
        <v>3.65</v>
      </c>
      <c r="F83" s="386">
        <f>ROUND('BEŽNÉ PRÍJMY'!F83/30.126,2)</f>
        <v>3.88</v>
      </c>
      <c r="G83" s="297">
        <f>ROUND('BEŽNÉ PRÍJMY'!G83/30.126,2)</f>
        <v>4.15</v>
      </c>
    </row>
    <row r="84" spans="2:7" ht="12.75">
      <c r="B84" s="626"/>
      <c r="C84" s="631"/>
      <c r="D84" s="84" t="s">
        <v>197</v>
      </c>
      <c r="E84" s="386">
        <f>ROUND('BEŽNÉ PRÍJMY'!E84/30.126,2)</f>
        <v>54.8</v>
      </c>
      <c r="F84" s="386">
        <f>ROUND('BEŽNÉ PRÍJMY'!F84/30.126,2)</f>
        <v>58.12</v>
      </c>
      <c r="G84" s="297">
        <f>ROUND('BEŽNÉ PRÍJMY'!G84/30.126,2)</f>
        <v>61.64</v>
      </c>
    </row>
    <row r="85" spans="2:7" ht="12.75">
      <c r="B85" s="626"/>
      <c r="C85" s="631"/>
      <c r="D85" s="84" t="s">
        <v>237</v>
      </c>
      <c r="E85" s="386">
        <f>ROUND('BEŽNÉ PRÍJMY'!E85/30.126,2)</f>
        <v>0.83</v>
      </c>
      <c r="F85" s="386">
        <f>ROUND('BEŽNÉ PRÍJMY'!F85/30.126,2)</f>
        <v>0.9</v>
      </c>
      <c r="G85" s="297">
        <f>ROUND('BEŽNÉ PRÍJMY'!G85/30.126,2)</f>
        <v>0.96</v>
      </c>
    </row>
    <row r="86" spans="2:7" ht="12.75">
      <c r="B86" s="626"/>
      <c r="C86" s="631"/>
      <c r="D86" s="84" t="s">
        <v>219</v>
      </c>
      <c r="E86" s="386">
        <f>ROUND('BEŽNÉ PRÍJMY'!E86/30.126,2)</f>
        <v>1.99</v>
      </c>
      <c r="F86" s="386">
        <f>ROUND('BEŽNÉ PRÍJMY'!F86/30.126,2)</f>
        <v>2.12</v>
      </c>
      <c r="G86" s="297">
        <f>ROUND('BEŽNÉ PRÍJMY'!G86/30.126,2)</f>
        <v>2.26</v>
      </c>
    </row>
    <row r="87" spans="2:7" ht="12.75">
      <c r="B87" s="626"/>
      <c r="C87" s="631"/>
      <c r="D87" s="84" t="s">
        <v>214</v>
      </c>
      <c r="E87" s="386">
        <f>ROUND('BEŽNÉ PRÍJMY'!E87/30.126,2)</f>
        <v>4.98</v>
      </c>
      <c r="F87" s="386">
        <f>ROUND('BEŽNÉ PRÍJMY'!F87/30.126,2)</f>
        <v>5.28</v>
      </c>
      <c r="G87" s="297">
        <f>ROUND('BEŽNÉ PRÍJMY'!G87/30.126,2)</f>
        <v>5.61</v>
      </c>
    </row>
    <row r="88" spans="2:7" ht="12.75">
      <c r="B88" s="626"/>
      <c r="C88" s="631"/>
      <c r="D88" s="84" t="s">
        <v>309</v>
      </c>
      <c r="E88" s="386">
        <f>ROUND('BEŽNÉ PRÍJMY'!E88/30.126,2)</f>
        <v>0</v>
      </c>
      <c r="F88" s="386">
        <f>ROUND('BEŽNÉ PRÍJMY'!F88/30.126,2)</f>
        <v>0</v>
      </c>
      <c r="G88" s="297">
        <f>ROUND('BEŽNÉ PRÍJMY'!G88/30.126,2)</f>
        <v>0</v>
      </c>
    </row>
    <row r="89" spans="2:7" ht="12.75">
      <c r="B89" s="626"/>
      <c r="C89" s="631"/>
      <c r="D89" s="84" t="s">
        <v>300</v>
      </c>
      <c r="E89" s="386">
        <f>ROUND('BEŽNÉ PRÍJMY'!E89/30.126,2)</f>
        <v>0</v>
      </c>
      <c r="F89" s="386">
        <f>ROUND('BEŽNÉ PRÍJMY'!F89/30.126,2)</f>
        <v>0</v>
      </c>
      <c r="G89" s="297">
        <f>ROUND('BEŽNÉ PRÍJMY'!G89/30.126,2)</f>
        <v>0</v>
      </c>
    </row>
    <row r="90" spans="2:7" ht="12.75">
      <c r="B90" s="626"/>
      <c r="C90" s="631"/>
      <c r="D90" s="84" t="s">
        <v>301</v>
      </c>
      <c r="E90" s="386">
        <f>ROUND('BEŽNÉ PRÍJMY'!E90/30.126,2)</f>
        <v>0</v>
      </c>
      <c r="F90" s="386">
        <f>ROUND('BEŽNÉ PRÍJMY'!F90/30.126,2)</f>
        <v>0</v>
      </c>
      <c r="G90" s="297">
        <f>ROUND('BEŽNÉ PRÍJMY'!G90/30.126,2)</f>
        <v>0</v>
      </c>
    </row>
    <row r="91" spans="2:7" ht="12.75">
      <c r="B91" s="626"/>
      <c r="C91" s="631"/>
      <c r="D91" s="84" t="s">
        <v>310</v>
      </c>
      <c r="E91" s="386">
        <f>ROUND('BEŽNÉ PRÍJMY'!E91/30.126,2)</f>
        <v>0</v>
      </c>
      <c r="F91" s="386">
        <f>ROUND('BEŽNÉ PRÍJMY'!F91/30.126,2)</f>
        <v>0</v>
      </c>
      <c r="G91" s="297">
        <f>ROUND('BEŽNÉ PRÍJMY'!G91/30.126,2)</f>
        <v>0</v>
      </c>
    </row>
    <row r="92" spans="2:7" ht="13.5" thickBot="1">
      <c r="B92" s="633"/>
      <c r="C92" s="632"/>
      <c r="D92" s="84" t="s">
        <v>308</v>
      </c>
      <c r="E92" s="402">
        <f>ROUND('BEŽNÉ PRÍJMY'!E92/30.126,2)</f>
        <v>0</v>
      </c>
      <c r="F92" s="428">
        <f>ROUND('BEŽNÉ PRÍJMY'!F92/30.126,2)</f>
        <v>0</v>
      </c>
      <c r="G92" s="297">
        <f>ROUND('BEŽNÉ PRÍJMY'!G92/30.126,2)</f>
        <v>0</v>
      </c>
    </row>
    <row r="93" spans="2:7" s="71" customFormat="1" ht="15.75" thickBot="1">
      <c r="B93" s="219">
        <v>330</v>
      </c>
      <c r="C93" s="618" t="s">
        <v>117</v>
      </c>
      <c r="D93" s="619"/>
      <c r="E93" s="337">
        <f>E94</f>
        <v>0</v>
      </c>
      <c r="F93" s="337">
        <f>F94</f>
        <v>0</v>
      </c>
      <c r="G93" s="303">
        <f>G94</f>
        <v>0</v>
      </c>
    </row>
    <row r="94" spans="2:7" s="5" customFormat="1" ht="13.5" thickBot="1">
      <c r="B94" s="625"/>
      <c r="C94" s="2">
        <v>331</v>
      </c>
      <c r="D94" s="51" t="s">
        <v>134</v>
      </c>
      <c r="E94" s="394">
        <f>ROUND('BEŽNÉ PRÍJMY'!E94/30.126,2)</f>
        <v>0</v>
      </c>
      <c r="F94" s="394">
        <f>ROUND('BEŽNÉ PRÍJMY'!F94/30.126,2)</f>
        <v>0</v>
      </c>
      <c r="G94" s="304">
        <f>ROUND('BEŽNÉ PRÍJMY'!G94/30.126,2)</f>
        <v>0</v>
      </c>
    </row>
    <row r="95" spans="2:7" ht="13.5" thickBot="1">
      <c r="B95" s="626"/>
      <c r="C95" s="120"/>
      <c r="D95" s="129" t="s">
        <v>118</v>
      </c>
      <c r="E95" s="403">
        <f>ROUND('BEŽNÉ PRÍJMY'!E95/30.126,2)</f>
        <v>0</v>
      </c>
      <c r="F95" s="403">
        <f>ROUND('BEŽNÉ PRÍJMY'!F95/30.126,2)</f>
        <v>0</v>
      </c>
      <c r="G95" s="314">
        <f>ROUND('BEŽNÉ PRÍJMY'!G95/30.126,2)</f>
        <v>0</v>
      </c>
    </row>
    <row r="96" spans="2:9" s="72" customFormat="1" ht="17.25" thickBot="1" thickTop="1">
      <c r="B96" s="622" t="s">
        <v>119</v>
      </c>
      <c r="C96" s="623"/>
      <c r="D96" s="624"/>
      <c r="E96" s="345">
        <f>E5+E23+E60</f>
        <v>8595.439999999999</v>
      </c>
      <c r="F96" s="345">
        <f>F5+F23+F60</f>
        <v>9007.48</v>
      </c>
      <c r="G96" s="353">
        <f>G5+G23+G60</f>
        <v>9444.34</v>
      </c>
      <c r="I96" s="76"/>
    </row>
    <row r="97" ht="13.5" thickTop="1"/>
    <row r="98" ht="12.75">
      <c r="G98" s="48"/>
    </row>
    <row r="99" ht="12.75">
      <c r="G99" s="48"/>
    </row>
    <row r="100" ht="12.75">
      <c r="G100" s="48"/>
    </row>
    <row r="126" spans="2:6" ht="12.75">
      <c r="B126" s="134"/>
      <c r="C126" s="52"/>
      <c r="D126" s="52"/>
      <c r="E126" s="405"/>
      <c r="F126" s="405"/>
    </row>
  </sheetData>
  <sheetProtection/>
  <mergeCells count="45">
    <mergeCell ref="B36:B47"/>
    <mergeCell ref="B96:D96"/>
    <mergeCell ref="C61:D61"/>
    <mergeCell ref="B62:B92"/>
    <mergeCell ref="C63:C73"/>
    <mergeCell ref="C75:C92"/>
    <mergeCell ref="C54:D54"/>
    <mergeCell ref="B55:B59"/>
    <mergeCell ref="C56:C59"/>
    <mergeCell ref="C60:D60"/>
    <mergeCell ref="G49:G50"/>
    <mergeCell ref="C51:D51"/>
    <mergeCell ref="B52:B53"/>
    <mergeCell ref="C52:C53"/>
    <mergeCell ref="B49:B50"/>
    <mergeCell ref="C49:C50"/>
    <mergeCell ref="D49:D50"/>
    <mergeCell ref="B94:B95"/>
    <mergeCell ref="F49:F50"/>
    <mergeCell ref="E49:E50"/>
    <mergeCell ref="C93:D93"/>
    <mergeCell ref="C37:C38"/>
    <mergeCell ref="C40:C45"/>
    <mergeCell ref="C23:D23"/>
    <mergeCell ref="C15:C22"/>
    <mergeCell ref="C35:D35"/>
    <mergeCell ref="B9:B12"/>
    <mergeCell ref="C10:C12"/>
    <mergeCell ref="C13:D13"/>
    <mergeCell ref="B14:B22"/>
    <mergeCell ref="C24:D24"/>
    <mergeCell ref="B25:B34"/>
    <mergeCell ref="C26:C29"/>
    <mergeCell ref="C31:C34"/>
    <mergeCell ref="G3:G4"/>
    <mergeCell ref="C5:D5"/>
    <mergeCell ref="C6:D6"/>
    <mergeCell ref="C8:D8"/>
    <mergeCell ref="F3:F4"/>
    <mergeCell ref="E3:E4"/>
    <mergeCell ref="B1:E1"/>
    <mergeCell ref="B2:E2"/>
    <mergeCell ref="B3:B4"/>
    <mergeCell ref="C3:C4"/>
    <mergeCell ref="D3:D4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66"/>
  <sheetViews>
    <sheetView showGridLines="0" workbookViewId="0" topLeftCell="A52">
      <selection activeCell="E2" sqref="E2:G3"/>
    </sheetView>
  </sheetViews>
  <sheetFormatPr defaultColWidth="9.140625" defaultRowHeight="12.75"/>
  <cols>
    <col min="1" max="1" width="1.57421875" style="8" customWidth="1"/>
    <col min="2" max="2" width="10.140625" style="8" customWidth="1"/>
    <col min="3" max="3" width="10.8515625" style="159" customWidth="1"/>
    <col min="4" max="4" width="27.421875" style="8" customWidth="1"/>
    <col min="5" max="6" width="10.421875" style="8" customWidth="1"/>
    <col min="7" max="7" width="10.7109375" style="9" customWidth="1"/>
    <col min="8" max="8" width="11.00390625" style="8" customWidth="1"/>
    <col min="9" max="9" width="9.140625" style="8" customWidth="1"/>
    <col min="10" max="10" width="9.7109375" style="8" bestFit="1" customWidth="1"/>
    <col min="11" max="16384" width="9.140625" style="8" customWidth="1"/>
  </cols>
  <sheetData>
    <row r="1" spans="2:7" ht="13.5" thickBot="1">
      <c r="B1" s="715" t="s">
        <v>370</v>
      </c>
      <c r="C1" s="715"/>
      <c r="D1" s="715"/>
      <c r="E1" s="715"/>
      <c r="F1" s="715"/>
      <c r="G1" s="715"/>
    </row>
    <row r="2" spans="2:7" ht="13.5" customHeight="1" thickTop="1">
      <c r="B2" s="693" t="s">
        <v>62</v>
      </c>
      <c r="C2" s="681" t="s">
        <v>63</v>
      </c>
      <c r="D2" s="679" t="s">
        <v>64</v>
      </c>
      <c r="E2" s="668" t="s">
        <v>334</v>
      </c>
      <c r="F2" s="668" t="s">
        <v>375</v>
      </c>
      <c r="G2" s="659" t="s">
        <v>376</v>
      </c>
    </row>
    <row r="3" spans="2:7" ht="26.25" customHeight="1" thickBot="1">
      <c r="B3" s="694"/>
      <c r="C3" s="682"/>
      <c r="D3" s="680"/>
      <c r="E3" s="669"/>
      <c r="F3" s="669"/>
      <c r="G3" s="660"/>
    </row>
    <row r="4" spans="2:7" ht="15.75" customHeight="1" thickBot="1" thickTop="1">
      <c r="B4" s="189" t="s">
        <v>67</v>
      </c>
      <c r="C4" s="707" t="s">
        <v>0</v>
      </c>
      <c r="D4" s="708"/>
      <c r="E4" s="190">
        <f>SUM(E5:E10)</f>
        <v>36658</v>
      </c>
      <c r="F4" s="190">
        <f>SUM(F5:F10)</f>
        <v>38127</v>
      </c>
      <c r="G4" s="510">
        <f>SUM(G5:G10)</f>
        <v>39655</v>
      </c>
    </row>
    <row r="5" spans="2:10" ht="12.75">
      <c r="B5" s="670"/>
      <c r="C5" s="136">
        <v>610</v>
      </c>
      <c r="D5" s="23" t="s">
        <v>1</v>
      </c>
      <c r="E5" s="24">
        <v>17208</v>
      </c>
      <c r="F5" s="24">
        <f>CEILING(E5*1.04,1)</f>
        <v>17897</v>
      </c>
      <c r="G5" s="511">
        <f>CEILING(F5*1.04,1)</f>
        <v>18613</v>
      </c>
      <c r="H5" s="9"/>
      <c r="I5" s="9"/>
      <c r="J5" s="9"/>
    </row>
    <row r="6" spans="2:10" ht="12.75">
      <c r="B6" s="701"/>
      <c r="C6" s="137">
        <v>620</v>
      </c>
      <c r="D6" s="25" t="s">
        <v>2</v>
      </c>
      <c r="E6" s="26">
        <v>6327</v>
      </c>
      <c r="F6" s="26">
        <f aca="true" t="shared" si="0" ref="F6:G10">CEILING(E6*1.04,1)</f>
        <v>6581</v>
      </c>
      <c r="G6" s="512">
        <f t="shared" si="0"/>
        <v>6845</v>
      </c>
      <c r="H6" s="9"/>
      <c r="I6" s="9"/>
      <c r="J6" s="9"/>
    </row>
    <row r="7" spans="2:10" ht="12.75">
      <c r="B7" s="701"/>
      <c r="C7" s="137">
        <v>630</v>
      </c>
      <c r="D7" s="25" t="s">
        <v>65</v>
      </c>
      <c r="E7" s="26">
        <v>13055</v>
      </c>
      <c r="F7" s="26">
        <f t="shared" si="0"/>
        <v>13578</v>
      </c>
      <c r="G7" s="512">
        <f t="shared" si="0"/>
        <v>14122</v>
      </c>
      <c r="I7" s="9"/>
      <c r="J7" s="9"/>
    </row>
    <row r="8" spans="2:10" ht="12.75">
      <c r="B8" s="701"/>
      <c r="C8" s="137">
        <v>640</v>
      </c>
      <c r="D8" s="25" t="s">
        <v>66</v>
      </c>
      <c r="E8" s="26">
        <v>50</v>
      </c>
      <c r="F8" s="26">
        <f t="shared" si="0"/>
        <v>52</v>
      </c>
      <c r="G8" s="512">
        <f t="shared" si="0"/>
        <v>55</v>
      </c>
      <c r="I8" s="9"/>
      <c r="J8" s="9"/>
    </row>
    <row r="9" spans="2:8" ht="12.75">
      <c r="B9" s="701"/>
      <c r="C9" s="137">
        <v>650</v>
      </c>
      <c r="D9" s="25" t="s">
        <v>227</v>
      </c>
      <c r="E9" s="26">
        <v>18</v>
      </c>
      <c r="F9" s="26">
        <f t="shared" si="0"/>
        <v>19</v>
      </c>
      <c r="G9" s="512">
        <f t="shared" si="0"/>
        <v>20</v>
      </c>
      <c r="H9" s="9"/>
    </row>
    <row r="10" spans="2:8" ht="13.5" thickBot="1">
      <c r="B10" s="671"/>
      <c r="C10" s="146">
        <v>600</v>
      </c>
      <c r="D10" s="229" t="s">
        <v>217</v>
      </c>
      <c r="E10" s="228"/>
      <c r="F10" s="228">
        <f t="shared" si="0"/>
        <v>0</v>
      </c>
      <c r="G10" s="513">
        <f t="shared" si="0"/>
        <v>0</v>
      </c>
      <c r="H10" s="9"/>
    </row>
    <row r="11" spans="2:7" ht="15.75" thickBot="1">
      <c r="B11" s="108" t="s">
        <v>3</v>
      </c>
      <c r="C11" s="618" t="s">
        <v>4</v>
      </c>
      <c r="D11" s="619"/>
      <c r="E11" s="45">
        <f>SUM(E12:E13)</f>
        <v>250</v>
      </c>
      <c r="F11" s="45">
        <f>SUM(F12:F13)</f>
        <v>250</v>
      </c>
      <c r="G11" s="279">
        <f>SUM(G12:G13)</f>
        <v>250</v>
      </c>
    </row>
    <row r="12" spans="2:7" ht="12.75">
      <c r="B12" s="672"/>
      <c r="C12" s="139">
        <v>630</v>
      </c>
      <c r="D12" s="29" t="s">
        <v>68</v>
      </c>
      <c r="E12" s="30">
        <v>50</v>
      </c>
      <c r="F12" s="30">
        <v>50</v>
      </c>
      <c r="G12" s="464">
        <v>50</v>
      </c>
    </row>
    <row r="13" spans="2:7" ht="13.5" thickBot="1">
      <c r="B13" s="673"/>
      <c r="C13" s="140">
        <v>630</v>
      </c>
      <c r="D13" s="13" t="s">
        <v>69</v>
      </c>
      <c r="E13" s="204">
        <v>200</v>
      </c>
      <c r="F13" s="204">
        <v>200</v>
      </c>
      <c r="G13" s="514">
        <v>200</v>
      </c>
    </row>
    <row r="14" spans="2:7" s="39" customFormat="1" ht="15.75" thickBot="1">
      <c r="B14" s="108" t="s">
        <v>70</v>
      </c>
      <c r="C14" s="618" t="s">
        <v>215</v>
      </c>
      <c r="D14" s="619"/>
      <c r="E14" s="45">
        <f>SUM(E15:E17)</f>
        <v>937</v>
      </c>
      <c r="F14" s="45">
        <f>SUM(F15:F17)</f>
        <v>976</v>
      </c>
      <c r="G14" s="279">
        <f>SUM(G15:G17)</f>
        <v>1017</v>
      </c>
    </row>
    <row r="15" spans="2:7" ht="12.75">
      <c r="B15" s="672"/>
      <c r="C15" s="136">
        <v>610</v>
      </c>
      <c r="D15" s="23" t="s">
        <v>1</v>
      </c>
      <c r="E15" s="24">
        <v>536</v>
      </c>
      <c r="F15" s="24">
        <f aca="true" t="shared" si="1" ref="F15:G17">CEILING(E15*1.04,1)</f>
        <v>558</v>
      </c>
      <c r="G15" s="511">
        <f t="shared" si="1"/>
        <v>581</v>
      </c>
    </row>
    <row r="16" spans="2:10" ht="12.75">
      <c r="B16" s="676"/>
      <c r="C16" s="137">
        <v>620</v>
      </c>
      <c r="D16" s="25" t="s">
        <v>2</v>
      </c>
      <c r="E16" s="26">
        <v>208</v>
      </c>
      <c r="F16" s="26">
        <f t="shared" si="1"/>
        <v>217</v>
      </c>
      <c r="G16" s="512">
        <f t="shared" si="1"/>
        <v>226</v>
      </c>
      <c r="J16" s="9"/>
    </row>
    <row r="17" spans="2:10" ht="13.5" thickBot="1">
      <c r="B17" s="673"/>
      <c r="C17" s="137">
        <v>630</v>
      </c>
      <c r="D17" s="25" t="s">
        <v>65</v>
      </c>
      <c r="E17" s="26">
        <v>193</v>
      </c>
      <c r="F17" s="26">
        <f t="shared" si="1"/>
        <v>201</v>
      </c>
      <c r="G17" s="512">
        <f t="shared" si="1"/>
        <v>210</v>
      </c>
      <c r="J17" s="9"/>
    </row>
    <row r="18" spans="2:7" ht="15.75" thickBot="1">
      <c r="B18" s="108" t="s">
        <v>212</v>
      </c>
      <c r="C18" s="618" t="s">
        <v>228</v>
      </c>
      <c r="D18" s="619"/>
      <c r="E18" s="45">
        <f>E21+E19+E20</f>
        <v>388</v>
      </c>
      <c r="F18" s="45">
        <f>F21+F19+F20</f>
        <v>405</v>
      </c>
      <c r="G18" s="279">
        <f>G21+G19+G20</f>
        <v>422</v>
      </c>
    </row>
    <row r="19" spans="2:7" ht="14.25" customHeight="1">
      <c r="B19" s="285"/>
      <c r="C19" s="136">
        <v>610</v>
      </c>
      <c r="D19" s="23" t="s">
        <v>1</v>
      </c>
      <c r="E19" s="24">
        <v>232</v>
      </c>
      <c r="F19" s="24">
        <f aca="true" t="shared" si="2" ref="F19:G21">CEILING(E19*1.04,1)</f>
        <v>242</v>
      </c>
      <c r="G19" s="511">
        <f t="shared" si="2"/>
        <v>252</v>
      </c>
    </row>
    <row r="20" spans="2:7" ht="14.25" customHeight="1">
      <c r="B20" s="285"/>
      <c r="C20" s="137">
        <v>620</v>
      </c>
      <c r="D20" s="25" t="s">
        <v>2</v>
      </c>
      <c r="E20" s="26">
        <v>84</v>
      </c>
      <c r="F20" s="26">
        <f t="shared" si="2"/>
        <v>88</v>
      </c>
      <c r="G20" s="512">
        <f t="shared" si="2"/>
        <v>92</v>
      </c>
    </row>
    <row r="21" spans="2:7" ht="14.25" customHeight="1" thickBot="1">
      <c r="B21" s="109"/>
      <c r="C21" s="137">
        <v>630</v>
      </c>
      <c r="D21" s="25" t="s">
        <v>65</v>
      </c>
      <c r="E21" s="26">
        <v>72</v>
      </c>
      <c r="F21" s="26">
        <f t="shared" si="2"/>
        <v>75</v>
      </c>
      <c r="G21" s="512">
        <f t="shared" si="2"/>
        <v>78</v>
      </c>
    </row>
    <row r="22" spans="2:7" s="39" customFormat="1" ht="15.75" thickBot="1">
      <c r="B22" s="108" t="s">
        <v>5</v>
      </c>
      <c r="C22" s="618" t="s">
        <v>6</v>
      </c>
      <c r="D22" s="619"/>
      <c r="E22" s="45">
        <f>E23</f>
        <v>2600</v>
      </c>
      <c r="F22" s="45">
        <f>F23</f>
        <v>2704</v>
      </c>
      <c r="G22" s="279">
        <f>G23</f>
        <v>2813</v>
      </c>
    </row>
    <row r="23" spans="2:7" ht="13.5" thickBot="1">
      <c r="B23" s="109"/>
      <c r="C23" s="141">
        <v>630</v>
      </c>
      <c r="D23" s="11" t="s">
        <v>7</v>
      </c>
      <c r="E23" s="15">
        <v>2600</v>
      </c>
      <c r="F23" s="15">
        <f>CEILING(E23*1.04,1)</f>
        <v>2704</v>
      </c>
      <c r="G23" s="289">
        <f>CEILING(F23*1.04,1)</f>
        <v>2813</v>
      </c>
    </row>
    <row r="24" spans="2:7" s="39" customFormat="1" ht="15.75" thickBot="1">
      <c r="B24" s="108" t="s">
        <v>8</v>
      </c>
      <c r="C24" s="618" t="s">
        <v>9</v>
      </c>
      <c r="D24" s="619"/>
      <c r="E24" s="45">
        <f>E25</f>
        <v>50</v>
      </c>
      <c r="F24" s="45">
        <f>F25</f>
        <v>52</v>
      </c>
      <c r="G24" s="279">
        <f>G25</f>
        <v>55</v>
      </c>
    </row>
    <row r="25" spans="2:7" ht="13.5" thickBot="1">
      <c r="B25" s="110"/>
      <c r="C25" s="142"/>
      <c r="D25" s="11" t="s">
        <v>10</v>
      </c>
      <c r="E25" s="15">
        <v>50</v>
      </c>
      <c r="F25" s="15">
        <f>CEILING(E25*1.04,1)</f>
        <v>52</v>
      </c>
      <c r="G25" s="289">
        <f>CEILING(F25*1.04,1)</f>
        <v>55</v>
      </c>
    </row>
    <row r="26" spans="2:7" s="39" customFormat="1" ht="15.75" thickBot="1">
      <c r="B26" s="108" t="s">
        <v>11</v>
      </c>
      <c r="C26" s="618" t="s">
        <v>72</v>
      </c>
      <c r="D26" s="619"/>
      <c r="E26" s="45">
        <f>SUM(E27:E30)</f>
        <v>4002</v>
      </c>
      <c r="F26" s="45">
        <f>SUM(F27:F30)</f>
        <v>4164</v>
      </c>
      <c r="G26" s="279">
        <f>SUM(G27:G30)</f>
        <v>4332</v>
      </c>
    </row>
    <row r="27" spans="2:7" ht="12.75">
      <c r="B27" s="670"/>
      <c r="C27" s="136">
        <v>610</v>
      </c>
      <c r="D27" s="23" t="s">
        <v>1</v>
      </c>
      <c r="E27" s="24">
        <v>2301</v>
      </c>
      <c r="F27" s="24">
        <f aca="true" t="shared" si="3" ref="F27:G30">CEILING(E27*1.04,1)</f>
        <v>2394</v>
      </c>
      <c r="G27" s="511">
        <f t="shared" si="3"/>
        <v>2490</v>
      </c>
    </row>
    <row r="28" spans="2:7" ht="12.75">
      <c r="B28" s="701"/>
      <c r="C28" s="137">
        <v>620</v>
      </c>
      <c r="D28" s="25" t="s">
        <v>2</v>
      </c>
      <c r="E28" s="26">
        <v>829</v>
      </c>
      <c r="F28" s="26">
        <f t="shared" si="3"/>
        <v>863</v>
      </c>
      <c r="G28" s="512">
        <f t="shared" si="3"/>
        <v>898</v>
      </c>
    </row>
    <row r="29" spans="2:7" ht="12.75">
      <c r="B29" s="701"/>
      <c r="C29" s="137">
        <v>630</v>
      </c>
      <c r="D29" s="25" t="s">
        <v>65</v>
      </c>
      <c r="E29" s="26">
        <v>850</v>
      </c>
      <c r="F29" s="26">
        <f t="shared" si="3"/>
        <v>884</v>
      </c>
      <c r="G29" s="512">
        <f t="shared" si="3"/>
        <v>920</v>
      </c>
    </row>
    <row r="30" spans="2:7" ht="13.5" thickBot="1">
      <c r="B30" s="671"/>
      <c r="C30" s="137">
        <v>650</v>
      </c>
      <c r="D30" s="25" t="s">
        <v>227</v>
      </c>
      <c r="E30" s="26">
        <v>22</v>
      </c>
      <c r="F30" s="26">
        <f t="shared" si="3"/>
        <v>23</v>
      </c>
      <c r="G30" s="512">
        <f t="shared" si="3"/>
        <v>24</v>
      </c>
    </row>
    <row r="31" spans="2:7" s="39" customFormat="1" ht="15.75" thickBot="1">
      <c r="B31" s="108" t="s">
        <v>13</v>
      </c>
      <c r="C31" s="618" t="s">
        <v>14</v>
      </c>
      <c r="D31" s="619"/>
      <c r="E31" s="45">
        <f>E32</f>
        <v>185</v>
      </c>
      <c r="F31" s="45">
        <f>F32</f>
        <v>185</v>
      </c>
      <c r="G31" s="279">
        <f>G32</f>
        <v>185</v>
      </c>
    </row>
    <row r="32" spans="2:7" ht="13.5" thickBot="1">
      <c r="B32" s="110"/>
      <c r="C32" s="143"/>
      <c r="D32" s="16" t="s">
        <v>15</v>
      </c>
      <c r="E32" s="15">
        <v>185</v>
      </c>
      <c r="F32" s="15">
        <v>185</v>
      </c>
      <c r="G32" s="289">
        <v>185</v>
      </c>
    </row>
    <row r="33" spans="2:7" s="39" customFormat="1" ht="15.75" thickBot="1">
      <c r="B33" s="111" t="s">
        <v>59</v>
      </c>
      <c r="C33" s="618" t="s">
        <v>60</v>
      </c>
      <c r="D33" s="619"/>
      <c r="E33" s="98">
        <f>SUM(E34:E36)</f>
        <v>1356</v>
      </c>
      <c r="F33" s="98">
        <f>SUM(F34:F36)</f>
        <v>1412</v>
      </c>
      <c r="G33" s="278">
        <f>SUM(G34:G36)</f>
        <v>1470</v>
      </c>
    </row>
    <row r="34" spans="2:7" ht="12.75">
      <c r="B34" s="670"/>
      <c r="C34" s="136">
        <v>610</v>
      </c>
      <c r="D34" s="23" t="s">
        <v>1</v>
      </c>
      <c r="E34" s="24">
        <v>859</v>
      </c>
      <c r="F34" s="24">
        <f aca="true" t="shared" si="4" ref="F34:G36">CEILING(E34*1.04,1)</f>
        <v>894</v>
      </c>
      <c r="G34" s="511">
        <f t="shared" si="4"/>
        <v>930</v>
      </c>
    </row>
    <row r="35" spans="2:7" ht="12.75">
      <c r="B35" s="701"/>
      <c r="C35" s="137">
        <v>620</v>
      </c>
      <c r="D35" s="25" t="s">
        <v>2</v>
      </c>
      <c r="E35" s="26">
        <v>301</v>
      </c>
      <c r="F35" s="26">
        <f t="shared" si="4"/>
        <v>314</v>
      </c>
      <c r="G35" s="512">
        <f t="shared" si="4"/>
        <v>327</v>
      </c>
    </row>
    <row r="36" spans="2:7" ht="13.5" thickBot="1">
      <c r="B36" s="671"/>
      <c r="C36" s="137">
        <v>630</v>
      </c>
      <c r="D36" s="25" t="s">
        <v>65</v>
      </c>
      <c r="E36" s="26">
        <v>196</v>
      </c>
      <c r="F36" s="26">
        <f t="shared" si="4"/>
        <v>204</v>
      </c>
      <c r="G36" s="512">
        <f t="shared" si="4"/>
        <v>213</v>
      </c>
    </row>
    <row r="37" spans="2:7" s="39" customFormat="1" ht="15.75" thickBot="1">
      <c r="B37" s="108" t="s">
        <v>16</v>
      </c>
      <c r="C37" s="618" t="s">
        <v>17</v>
      </c>
      <c r="D37" s="619"/>
      <c r="E37" s="45">
        <f>E38</f>
        <v>5</v>
      </c>
      <c r="F37" s="45">
        <f>F38</f>
        <v>6</v>
      </c>
      <c r="G37" s="279">
        <f>G38</f>
        <v>6</v>
      </c>
    </row>
    <row r="38" spans="2:7" ht="13.5" thickBot="1">
      <c r="B38" s="112"/>
      <c r="C38" s="144">
        <v>640</v>
      </c>
      <c r="D38" s="17" t="s">
        <v>328</v>
      </c>
      <c r="E38" s="15">
        <v>5</v>
      </c>
      <c r="F38" s="15">
        <v>6</v>
      </c>
      <c r="G38" s="289">
        <v>6</v>
      </c>
    </row>
    <row r="39" spans="2:7" ht="15.75" thickBot="1">
      <c r="B39" s="108" t="s">
        <v>148</v>
      </c>
      <c r="C39" s="618" t="s">
        <v>30</v>
      </c>
      <c r="D39" s="619"/>
      <c r="E39" s="98">
        <f>SUM(E40:E42)</f>
        <v>1149</v>
      </c>
      <c r="F39" s="98">
        <f>SUM(F40:F42)</f>
        <v>1196</v>
      </c>
      <c r="G39" s="278">
        <f>SUM(G40:G42)</f>
        <v>1246</v>
      </c>
    </row>
    <row r="40" spans="2:7" ht="12.75">
      <c r="B40" s="670"/>
      <c r="C40" s="136">
        <v>610</v>
      </c>
      <c r="D40" s="23" t="s">
        <v>1</v>
      </c>
      <c r="E40" s="24">
        <v>612</v>
      </c>
      <c r="F40" s="24">
        <f aca="true" t="shared" si="5" ref="F40:G42">CEILING(E40*1.04,1)</f>
        <v>637</v>
      </c>
      <c r="G40" s="511">
        <f t="shared" si="5"/>
        <v>663</v>
      </c>
    </row>
    <row r="41" spans="2:7" ht="12.75">
      <c r="B41" s="701"/>
      <c r="C41" s="137">
        <v>620</v>
      </c>
      <c r="D41" s="25" t="s">
        <v>2</v>
      </c>
      <c r="E41" s="26">
        <v>241</v>
      </c>
      <c r="F41" s="26">
        <f t="shared" si="5"/>
        <v>251</v>
      </c>
      <c r="G41" s="512">
        <f t="shared" si="5"/>
        <v>262</v>
      </c>
    </row>
    <row r="42" spans="2:7" ht="13.5" thickBot="1">
      <c r="B42" s="671"/>
      <c r="C42" s="150">
        <v>630</v>
      </c>
      <c r="D42" s="37" t="s">
        <v>65</v>
      </c>
      <c r="E42" s="38">
        <v>296</v>
      </c>
      <c r="F42" s="38">
        <f t="shared" si="5"/>
        <v>308</v>
      </c>
      <c r="G42" s="515">
        <f t="shared" si="5"/>
        <v>321</v>
      </c>
    </row>
    <row r="43" spans="2:7" s="39" customFormat="1" ht="15.75" thickBot="1">
      <c r="B43" s="108" t="s">
        <v>150</v>
      </c>
      <c r="C43" s="618" t="s">
        <v>18</v>
      </c>
      <c r="D43" s="619"/>
      <c r="E43" s="45">
        <f>SUM(E44:E45)</f>
        <v>6660</v>
      </c>
      <c r="F43" s="45">
        <f>SUM(F44:F45)</f>
        <v>6875</v>
      </c>
      <c r="G43" s="279">
        <f>SUM(G44:G45)</f>
        <v>7098</v>
      </c>
    </row>
    <row r="44" spans="2:7" s="39" customFormat="1" ht="13.5" customHeight="1">
      <c r="B44" s="674"/>
      <c r="C44" s="145">
        <v>640</v>
      </c>
      <c r="D44" s="126" t="s">
        <v>168</v>
      </c>
      <c r="E44" s="30">
        <v>5360</v>
      </c>
      <c r="F44" s="30">
        <f>CEILING(E44*1.04,1)</f>
        <v>5575</v>
      </c>
      <c r="G44" s="464">
        <f>CEILING(F44*1.04,1)</f>
        <v>5798</v>
      </c>
    </row>
    <row r="45" spans="2:7" ht="13.5" thickBot="1">
      <c r="B45" s="675"/>
      <c r="C45" s="146">
        <v>640</v>
      </c>
      <c r="D45" s="125" t="s">
        <v>19</v>
      </c>
      <c r="E45" s="10">
        <v>1300</v>
      </c>
      <c r="F45" s="10">
        <v>1300</v>
      </c>
      <c r="G45" s="516">
        <v>1300</v>
      </c>
    </row>
    <row r="46" spans="2:7" s="39" customFormat="1" ht="15.75" thickBot="1">
      <c r="B46" s="108" t="s">
        <v>20</v>
      </c>
      <c r="C46" s="618" t="s">
        <v>21</v>
      </c>
      <c r="D46" s="619"/>
      <c r="E46" s="45">
        <f>SUM(E51:E58)+E47</f>
        <v>2234</v>
      </c>
      <c r="F46" s="45">
        <f>SUM(F51:F58)+F47</f>
        <v>2324</v>
      </c>
      <c r="G46" s="279">
        <f>SUM(G51:G58)+G47</f>
        <v>2422</v>
      </c>
    </row>
    <row r="47" spans="2:7" ht="13.5" thickBot="1">
      <c r="B47" s="672"/>
      <c r="C47" s="702" t="s">
        <v>263</v>
      </c>
      <c r="D47" s="703"/>
      <c r="E47" s="329">
        <f>SUM(E48:E50)</f>
        <v>834</v>
      </c>
      <c r="F47" s="329">
        <f>SUM(F48:F50)</f>
        <v>868</v>
      </c>
      <c r="G47" s="517">
        <f>SUM(G48:G50)</f>
        <v>904</v>
      </c>
    </row>
    <row r="48" spans="2:7" ht="12.75">
      <c r="B48" s="676"/>
      <c r="C48" s="147">
        <v>610</v>
      </c>
      <c r="D48" s="123" t="s">
        <v>1</v>
      </c>
      <c r="E48" s="124">
        <v>518</v>
      </c>
      <c r="F48" s="124">
        <f aca="true" t="shared" si="6" ref="F48:G58">CEILING(E48*1.04,1)</f>
        <v>539</v>
      </c>
      <c r="G48" s="518">
        <f t="shared" si="6"/>
        <v>561</v>
      </c>
    </row>
    <row r="49" spans="2:7" ht="12.75">
      <c r="B49" s="676"/>
      <c r="C49" s="147">
        <v>620</v>
      </c>
      <c r="D49" s="123" t="s">
        <v>2</v>
      </c>
      <c r="E49" s="124">
        <v>196</v>
      </c>
      <c r="F49" s="124">
        <f t="shared" si="6"/>
        <v>204</v>
      </c>
      <c r="G49" s="518">
        <f t="shared" si="6"/>
        <v>213</v>
      </c>
    </row>
    <row r="50" spans="2:7" ht="13.5" thickBot="1">
      <c r="B50" s="676"/>
      <c r="C50" s="140">
        <v>630</v>
      </c>
      <c r="D50" s="13" t="s">
        <v>65</v>
      </c>
      <c r="E50" s="204">
        <v>120</v>
      </c>
      <c r="F50" s="204">
        <f t="shared" si="6"/>
        <v>125</v>
      </c>
      <c r="G50" s="514">
        <f t="shared" si="6"/>
        <v>130</v>
      </c>
    </row>
    <row r="51" spans="2:7" ht="12.75">
      <c r="B51" s="676"/>
      <c r="C51" s="147">
        <v>600</v>
      </c>
      <c r="D51" s="123" t="s">
        <v>22</v>
      </c>
      <c r="E51" s="124">
        <f>300+150+100</f>
        <v>550</v>
      </c>
      <c r="F51" s="124">
        <f t="shared" si="6"/>
        <v>572</v>
      </c>
      <c r="G51" s="518">
        <f t="shared" si="6"/>
        <v>595</v>
      </c>
    </row>
    <row r="52" spans="2:7" ht="12.75">
      <c r="B52" s="676"/>
      <c r="C52" s="147">
        <v>600</v>
      </c>
      <c r="D52" s="123" t="s">
        <v>216</v>
      </c>
      <c r="E52" s="124">
        <v>200</v>
      </c>
      <c r="F52" s="124">
        <f t="shared" si="6"/>
        <v>208</v>
      </c>
      <c r="G52" s="518">
        <f t="shared" si="6"/>
        <v>217</v>
      </c>
    </row>
    <row r="53" spans="2:7" ht="12.75">
      <c r="B53" s="676"/>
      <c r="C53" s="147">
        <v>600</v>
      </c>
      <c r="D53" s="31" t="s">
        <v>23</v>
      </c>
      <c r="E53" s="32">
        <v>50</v>
      </c>
      <c r="F53" s="32">
        <f t="shared" si="6"/>
        <v>52</v>
      </c>
      <c r="G53" s="519">
        <f t="shared" si="6"/>
        <v>55</v>
      </c>
    </row>
    <row r="54" spans="2:7" ht="12.75">
      <c r="B54" s="676"/>
      <c r="C54" s="147">
        <v>600</v>
      </c>
      <c r="D54" s="31" t="s">
        <v>220</v>
      </c>
      <c r="E54" s="32">
        <v>200</v>
      </c>
      <c r="F54" s="32">
        <f t="shared" si="6"/>
        <v>208</v>
      </c>
      <c r="G54" s="519">
        <f t="shared" si="6"/>
        <v>217</v>
      </c>
    </row>
    <row r="55" spans="2:7" ht="12.75">
      <c r="B55" s="676"/>
      <c r="C55" s="147">
        <v>600</v>
      </c>
      <c r="D55" s="31" t="s">
        <v>24</v>
      </c>
      <c r="E55" s="32">
        <v>300</v>
      </c>
      <c r="F55" s="32">
        <f t="shared" si="6"/>
        <v>312</v>
      </c>
      <c r="G55" s="519">
        <f t="shared" si="6"/>
        <v>325</v>
      </c>
    </row>
    <row r="56" spans="2:7" ht="12.75">
      <c r="B56" s="676"/>
      <c r="C56" s="147">
        <v>600</v>
      </c>
      <c r="D56" s="31" t="s">
        <v>311</v>
      </c>
      <c r="E56" s="32"/>
      <c r="F56" s="32">
        <f t="shared" si="6"/>
        <v>0</v>
      </c>
      <c r="G56" s="519">
        <f t="shared" si="6"/>
        <v>0</v>
      </c>
    </row>
    <row r="57" spans="2:7" ht="12.75">
      <c r="B57" s="676"/>
      <c r="C57" s="147">
        <v>600</v>
      </c>
      <c r="D57" s="25" t="s">
        <v>222</v>
      </c>
      <c r="E57" s="32"/>
      <c r="F57" s="32">
        <f t="shared" si="6"/>
        <v>0</v>
      </c>
      <c r="G57" s="519">
        <f t="shared" si="6"/>
        <v>0</v>
      </c>
    </row>
    <row r="58" spans="2:7" ht="13.5" thickBot="1">
      <c r="B58" s="673"/>
      <c r="C58" s="147">
        <v>600</v>
      </c>
      <c r="D58" s="27" t="s">
        <v>221</v>
      </c>
      <c r="E58" s="33">
        <v>100</v>
      </c>
      <c r="F58" s="33">
        <f t="shared" si="6"/>
        <v>104</v>
      </c>
      <c r="G58" s="520">
        <f t="shared" si="6"/>
        <v>109</v>
      </c>
    </row>
    <row r="59" spans="2:7" s="39" customFormat="1" ht="15.75" thickBot="1">
      <c r="B59" s="108" t="s">
        <v>25</v>
      </c>
      <c r="C59" s="618" t="s">
        <v>26</v>
      </c>
      <c r="D59" s="619"/>
      <c r="E59" s="45">
        <f>SUM(E60:E62)</f>
        <v>651</v>
      </c>
      <c r="F59" s="45">
        <f>SUM(F60:F62)</f>
        <v>678</v>
      </c>
      <c r="G59" s="279">
        <f>SUM(G60:G62)</f>
        <v>707</v>
      </c>
    </row>
    <row r="60" spans="2:7" ht="12.75">
      <c r="B60" s="672"/>
      <c r="C60" s="148" t="s">
        <v>73</v>
      </c>
      <c r="D60" s="29" t="s">
        <v>194</v>
      </c>
      <c r="E60" s="30">
        <v>225</v>
      </c>
      <c r="F60" s="30">
        <f aca="true" t="shared" si="7" ref="F60:G62">CEILING(E60*1.04,1)</f>
        <v>234</v>
      </c>
      <c r="G60" s="464">
        <f t="shared" si="7"/>
        <v>244</v>
      </c>
    </row>
    <row r="61" spans="2:7" ht="12.75">
      <c r="B61" s="676"/>
      <c r="C61" s="149" t="s">
        <v>73</v>
      </c>
      <c r="D61" s="31" t="s">
        <v>195</v>
      </c>
      <c r="E61" s="32">
        <v>229</v>
      </c>
      <c r="F61" s="32">
        <f t="shared" si="7"/>
        <v>239</v>
      </c>
      <c r="G61" s="519">
        <f t="shared" si="7"/>
        <v>249</v>
      </c>
    </row>
    <row r="62" spans="1:7" ht="15" thickBot="1">
      <c r="A62" s="39"/>
      <c r="B62" s="673"/>
      <c r="C62" s="138">
        <v>600</v>
      </c>
      <c r="D62" s="27" t="s">
        <v>196</v>
      </c>
      <c r="E62" s="28">
        <v>197</v>
      </c>
      <c r="F62" s="28">
        <f t="shared" si="7"/>
        <v>205</v>
      </c>
      <c r="G62" s="492">
        <f t="shared" si="7"/>
        <v>214</v>
      </c>
    </row>
    <row r="63" spans="1:7" s="39" customFormat="1" ht="18" customHeight="1" thickBot="1">
      <c r="A63" s="8"/>
      <c r="B63" s="108" t="s">
        <v>27</v>
      </c>
      <c r="C63" s="677" t="s">
        <v>28</v>
      </c>
      <c r="D63" s="678"/>
      <c r="E63" s="45">
        <f>E64</f>
        <v>12000</v>
      </c>
      <c r="F63" s="45">
        <f>F64</f>
        <v>12480</v>
      </c>
      <c r="G63" s="279">
        <f>G64</f>
        <v>12980</v>
      </c>
    </row>
    <row r="64" spans="2:7" ht="13.5" thickBot="1">
      <c r="B64" s="234"/>
      <c r="C64" s="235">
        <v>640</v>
      </c>
      <c r="D64" s="236" t="s">
        <v>362</v>
      </c>
      <c r="E64" s="284">
        <v>12000</v>
      </c>
      <c r="F64" s="284">
        <f>CEILING(E64*1.04,1)</f>
        <v>12480</v>
      </c>
      <c r="G64" s="521">
        <f>CEILING(F64*1.04,1)</f>
        <v>12980</v>
      </c>
    </row>
    <row r="65" spans="2:7" ht="13.5" customHeight="1" thickTop="1">
      <c r="B65" s="693" t="s">
        <v>62</v>
      </c>
      <c r="C65" s="681" t="s">
        <v>63</v>
      </c>
      <c r="D65" s="679" t="s">
        <v>64</v>
      </c>
      <c r="E65" s="668" t="s">
        <v>334</v>
      </c>
      <c r="F65" s="668" t="s">
        <v>375</v>
      </c>
      <c r="G65" s="659" t="s">
        <v>376</v>
      </c>
    </row>
    <row r="66" spans="2:7" ht="25.5" customHeight="1" thickBot="1">
      <c r="B66" s="694"/>
      <c r="C66" s="682"/>
      <c r="D66" s="680"/>
      <c r="E66" s="669"/>
      <c r="F66" s="669"/>
      <c r="G66" s="660"/>
    </row>
    <row r="67" spans="2:7" ht="16.5" thickBot="1" thickTop="1">
      <c r="B67" s="108" t="s">
        <v>29</v>
      </c>
      <c r="C67" s="677" t="s">
        <v>31</v>
      </c>
      <c r="D67" s="678"/>
      <c r="E67" s="45">
        <f>SUM(E68:E70)</f>
        <v>371</v>
      </c>
      <c r="F67" s="45">
        <f>SUM(F68:F70)</f>
        <v>387</v>
      </c>
      <c r="G67" s="279">
        <f>SUM(G68:G70)</f>
        <v>405</v>
      </c>
    </row>
    <row r="68" spans="2:7" ht="12.75">
      <c r="B68" s="672"/>
      <c r="C68" s="136">
        <v>610</v>
      </c>
      <c r="D68" s="23" t="s">
        <v>1</v>
      </c>
      <c r="E68" s="24">
        <v>219</v>
      </c>
      <c r="F68" s="24">
        <f aca="true" t="shared" si="8" ref="F68:G70">CEILING(E68*1.04,1)</f>
        <v>228</v>
      </c>
      <c r="G68" s="511">
        <f t="shared" si="8"/>
        <v>238</v>
      </c>
    </row>
    <row r="69" spans="2:7" ht="12.75">
      <c r="B69" s="676"/>
      <c r="C69" s="137">
        <v>620</v>
      </c>
      <c r="D69" s="25" t="s">
        <v>2</v>
      </c>
      <c r="E69" s="26">
        <v>75</v>
      </c>
      <c r="F69" s="26">
        <f t="shared" si="8"/>
        <v>78</v>
      </c>
      <c r="G69" s="512">
        <f t="shared" si="8"/>
        <v>82</v>
      </c>
    </row>
    <row r="70" spans="2:7" ht="13.5" thickBot="1">
      <c r="B70" s="673"/>
      <c r="C70" s="138">
        <v>630</v>
      </c>
      <c r="D70" s="27" t="s">
        <v>65</v>
      </c>
      <c r="E70" s="28">
        <v>77</v>
      </c>
      <c r="F70" s="28">
        <f t="shared" si="8"/>
        <v>81</v>
      </c>
      <c r="G70" s="492">
        <f t="shared" si="8"/>
        <v>85</v>
      </c>
    </row>
    <row r="71" spans="2:7" ht="15.75" thickBot="1">
      <c r="B71" s="114" t="s">
        <v>32</v>
      </c>
      <c r="C71" s="683" t="s">
        <v>33</v>
      </c>
      <c r="D71" s="684"/>
      <c r="E71" s="107">
        <f>SUM(E72:E74)</f>
        <v>490</v>
      </c>
      <c r="F71" s="107">
        <f>SUM(F72:F74)</f>
        <v>511</v>
      </c>
      <c r="G71" s="463">
        <f>SUM(G72:G74)</f>
        <v>532</v>
      </c>
    </row>
    <row r="72" spans="2:7" ht="12.75">
      <c r="B72" s="672"/>
      <c r="C72" s="136">
        <v>610</v>
      </c>
      <c r="D72" s="23" t="s">
        <v>1</v>
      </c>
      <c r="E72" s="24">
        <v>286</v>
      </c>
      <c r="F72" s="24">
        <f aca="true" t="shared" si="9" ref="F72:G74">CEILING(E72*1.04,1)</f>
        <v>298</v>
      </c>
      <c r="G72" s="511">
        <f t="shared" si="9"/>
        <v>310</v>
      </c>
    </row>
    <row r="73" spans="2:7" ht="12.75">
      <c r="B73" s="676"/>
      <c r="C73" s="137">
        <v>620</v>
      </c>
      <c r="D73" s="25" t="s">
        <v>2</v>
      </c>
      <c r="E73" s="26">
        <v>96</v>
      </c>
      <c r="F73" s="26">
        <f t="shared" si="9"/>
        <v>100</v>
      </c>
      <c r="G73" s="512">
        <f t="shared" si="9"/>
        <v>104</v>
      </c>
    </row>
    <row r="74" spans="2:7" ht="13.5" thickBot="1">
      <c r="B74" s="673"/>
      <c r="C74" s="138">
        <v>630</v>
      </c>
      <c r="D74" s="27" t="s">
        <v>65</v>
      </c>
      <c r="E74" s="28">
        <v>108</v>
      </c>
      <c r="F74" s="28">
        <f t="shared" si="9"/>
        <v>113</v>
      </c>
      <c r="G74" s="492">
        <f t="shared" si="9"/>
        <v>118</v>
      </c>
    </row>
    <row r="75" spans="2:7" ht="15.75" thickBot="1">
      <c r="B75" s="114" t="s">
        <v>169</v>
      </c>
      <c r="C75" s="614" t="s">
        <v>170</v>
      </c>
      <c r="D75" s="615"/>
      <c r="E75" s="107">
        <f>SUM(E76:E77)</f>
        <v>4000</v>
      </c>
      <c r="F75" s="107">
        <f>SUM(F76:F77)</f>
        <v>4160</v>
      </c>
      <c r="G75" s="463">
        <f>SUM(G76:G77)</f>
        <v>4327</v>
      </c>
    </row>
    <row r="76" spans="2:7" ht="12.75">
      <c r="B76" s="670"/>
      <c r="C76" s="136">
        <v>640</v>
      </c>
      <c r="D76" s="34" t="s">
        <v>229</v>
      </c>
      <c r="E76" s="24"/>
      <c r="F76" s="24"/>
      <c r="G76" s="511"/>
    </row>
    <row r="77" spans="2:7" ht="13.5" thickBot="1">
      <c r="B77" s="671"/>
      <c r="C77" s="146">
        <v>640</v>
      </c>
      <c r="D77" s="237" t="s">
        <v>171</v>
      </c>
      <c r="E77" s="228">
        <v>4000</v>
      </c>
      <c r="F77" s="228">
        <f>CEILING(E77*1.04,1)</f>
        <v>4160</v>
      </c>
      <c r="G77" s="513">
        <f>CEILING(F77*1.04,1)</f>
        <v>4327</v>
      </c>
    </row>
    <row r="78" spans="2:7" ht="15.75" thickBot="1">
      <c r="B78" s="114" t="s">
        <v>34</v>
      </c>
      <c r="C78" s="614" t="s">
        <v>35</v>
      </c>
      <c r="D78" s="615"/>
      <c r="E78" s="107">
        <f>E79</f>
        <v>150</v>
      </c>
      <c r="F78" s="107">
        <f>F79</f>
        <v>156</v>
      </c>
      <c r="G78" s="463">
        <f>G79</f>
        <v>163</v>
      </c>
    </row>
    <row r="79" spans="2:7" ht="13.5" thickBot="1">
      <c r="B79" s="113"/>
      <c r="C79" s="151"/>
      <c r="D79" s="14" t="s">
        <v>230</v>
      </c>
      <c r="E79" s="15">
        <v>150</v>
      </c>
      <c r="F79" s="15">
        <f>CEILING(E79*1.04,1)</f>
        <v>156</v>
      </c>
      <c r="G79" s="289">
        <f>CEILING(F79*1.04,1)</f>
        <v>163</v>
      </c>
    </row>
    <row r="80" spans="2:7" ht="15.75" thickBot="1">
      <c r="B80" s="114" t="s">
        <v>154</v>
      </c>
      <c r="C80" s="614" t="s">
        <v>155</v>
      </c>
      <c r="D80" s="615"/>
      <c r="E80" s="107">
        <f>E81</f>
        <v>6500</v>
      </c>
      <c r="F80" s="107">
        <f>F81</f>
        <v>6760</v>
      </c>
      <c r="G80" s="463">
        <f>G81</f>
        <v>7031</v>
      </c>
    </row>
    <row r="81" spans="2:7" ht="13.5" thickBot="1">
      <c r="B81" s="113"/>
      <c r="C81" s="151">
        <v>640</v>
      </c>
      <c r="D81" s="14" t="s">
        <v>172</v>
      </c>
      <c r="E81" s="15">
        <v>6500</v>
      </c>
      <c r="F81" s="15">
        <f>CEILING(E81*1.04,1)</f>
        <v>6760</v>
      </c>
      <c r="G81" s="289">
        <f>CEILING(F81*1.04,1)</f>
        <v>7031</v>
      </c>
    </row>
    <row r="82" spans="2:7" ht="15.75" thickBot="1">
      <c r="B82" s="114" t="s">
        <v>156</v>
      </c>
      <c r="C82" s="614" t="s">
        <v>157</v>
      </c>
      <c r="D82" s="615"/>
      <c r="E82" s="107">
        <f>SUM(E83:E84)</f>
        <v>9180</v>
      </c>
      <c r="F82" s="107">
        <f>SUM(F83:F84)</f>
        <v>9548</v>
      </c>
      <c r="G82" s="107">
        <f>SUM(G83:G84)</f>
        <v>9931</v>
      </c>
    </row>
    <row r="83" spans="2:7" ht="12.75">
      <c r="B83" s="674"/>
      <c r="C83" s="136">
        <v>600</v>
      </c>
      <c r="D83" s="126" t="s">
        <v>313</v>
      </c>
      <c r="E83" s="30">
        <v>7180</v>
      </c>
      <c r="F83" s="30">
        <f>CEILING(E83*1.04,1)</f>
        <v>7468</v>
      </c>
      <c r="G83" s="464">
        <f>CEILING(F83*1.04,1)</f>
        <v>7767</v>
      </c>
    </row>
    <row r="84" spans="2:7" ht="13.5" thickBot="1">
      <c r="B84" s="675"/>
      <c r="C84" s="146">
        <v>640</v>
      </c>
      <c r="D84" s="229" t="s">
        <v>172</v>
      </c>
      <c r="E84" s="228">
        <v>2000</v>
      </c>
      <c r="F84" s="228">
        <f>CEILING(E84*1.04,1)</f>
        <v>2080</v>
      </c>
      <c r="G84" s="513">
        <f>CEILING(F84*1.04,1)</f>
        <v>2164</v>
      </c>
    </row>
    <row r="85" spans="2:9" ht="15.75" thickBot="1">
      <c r="B85" s="108" t="s">
        <v>36</v>
      </c>
      <c r="C85" s="618" t="s">
        <v>267</v>
      </c>
      <c r="D85" s="619"/>
      <c r="E85" s="45">
        <f>SUM(E86:E87)</f>
        <v>8122</v>
      </c>
      <c r="F85" s="45">
        <f>SUM(F86:F87)</f>
        <v>8387</v>
      </c>
      <c r="G85" s="279">
        <f>SUM(G86:G87)</f>
        <v>8663</v>
      </c>
      <c r="H85" s="9"/>
      <c r="I85" s="9"/>
    </row>
    <row r="86" spans="2:7" ht="12.75">
      <c r="B86" s="672"/>
      <c r="C86" s="152"/>
      <c r="D86" s="23" t="s">
        <v>268</v>
      </c>
      <c r="E86" s="24">
        <v>6622</v>
      </c>
      <c r="F86" s="24">
        <f>CEILING(E86*1.04,1)</f>
        <v>6887</v>
      </c>
      <c r="G86" s="511">
        <f>CEILING(F86*1.04,1)</f>
        <v>7163</v>
      </c>
    </row>
    <row r="87" spans="2:7" ht="13.5" thickBot="1">
      <c r="B87" s="673"/>
      <c r="C87" s="153"/>
      <c r="D87" s="27" t="s">
        <v>329</v>
      </c>
      <c r="E87" s="28">
        <v>1500</v>
      </c>
      <c r="F87" s="28">
        <v>1500</v>
      </c>
      <c r="G87" s="492">
        <v>1500</v>
      </c>
    </row>
    <row r="88" spans="2:7" ht="15.75" thickBot="1">
      <c r="B88" s="108" t="s">
        <v>37</v>
      </c>
      <c r="C88" s="618" t="s">
        <v>38</v>
      </c>
      <c r="D88" s="619"/>
      <c r="E88" s="45">
        <f>SUM(E89:E94)</f>
        <v>8771</v>
      </c>
      <c r="F88" s="45">
        <f>SUM(F89:F94)</f>
        <v>9123</v>
      </c>
      <c r="G88" s="279">
        <f>SUM(G89:G94)</f>
        <v>9489</v>
      </c>
    </row>
    <row r="89" spans="2:7" ht="12.75">
      <c r="B89" s="672"/>
      <c r="C89" s="154"/>
      <c r="D89" s="34" t="s">
        <v>39</v>
      </c>
      <c r="E89" s="24">
        <v>261</v>
      </c>
      <c r="F89" s="24">
        <f aca="true" t="shared" si="10" ref="F89:G94">CEILING(E89*1.04,1)</f>
        <v>272</v>
      </c>
      <c r="G89" s="511">
        <f t="shared" si="10"/>
        <v>283</v>
      </c>
    </row>
    <row r="90" spans="2:7" ht="12.75">
      <c r="B90" s="676"/>
      <c r="C90" s="155"/>
      <c r="D90" s="35" t="s">
        <v>40</v>
      </c>
      <c r="E90" s="26"/>
      <c r="F90" s="26">
        <f t="shared" si="10"/>
        <v>0</v>
      </c>
      <c r="G90" s="512">
        <f t="shared" si="10"/>
        <v>0</v>
      </c>
    </row>
    <row r="91" spans="2:7" ht="12.75">
      <c r="B91" s="676"/>
      <c r="C91" s="155"/>
      <c r="D91" s="35" t="s">
        <v>41</v>
      </c>
      <c r="E91" s="26">
        <v>500</v>
      </c>
      <c r="F91" s="26">
        <f t="shared" si="10"/>
        <v>520</v>
      </c>
      <c r="G91" s="512">
        <f t="shared" si="10"/>
        <v>541</v>
      </c>
    </row>
    <row r="92" spans="2:7" ht="12.75">
      <c r="B92" s="676"/>
      <c r="C92" s="155"/>
      <c r="D92" s="35" t="s">
        <v>264</v>
      </c>
      <c r="E92" s="26">
        <v>2300</v>
      </c>
      <c r="F92" s="26">
        <f t="shared" si="10"/>
        <v>2392</v>
      </c>
      <c r="G92" s="512">
        <f t="shared" si="10"/>
        <v>2488</v>
      </c>
    </row>
    <row r="93" spans="2:7" ht="12.75">
      <c r="B93" s="676"/>
      <c r="C93" s="155"/>
      <c r="D93" s="35" t="s">
        <v>265</v>
      </c>
      <c r="E93" s="26">
        <v>4900</v>
      </c>
      <c r="F93" s="26">
        <f t="shared" si="10"/>
        <v>5096</v>
      </c>
      <c r="G93" s="512">
        <f t="shared" si="10"/>
        <v>5300</v>
      </c>
    </row>
    <row r="94" spans="2:7" ht="13.5" thickBot="1">
      <c r="B94" s="673"/>
      <c r="C94" s="138"/>
      <c r="D94" s="36" t="s">
        <v>266</v>
      </c>
      <c r="E94" s="28">
        <v>810</v>
      </c>
      <c r="F94" s="28">
        <f t="shared" si="10"/>
        <v>843</v>
      </c>
      <c r="G94" s="492">
        <f t="shared" si="10"/>
        <v>877</v>
      </c>
    </row>
    <row r="95" spans="2:7" s="41" customFormat="1" ht="15.75" thickBot="1">
      <c r="B95" s="135" t="s">
        <v>162</v>
      </c>
      <c r="C95" s="618" t="s">
        <v>163</v>
      </c>
      <c r="D95" s="619"/>
      <c r="E95" s="107">
        <f>SUM(E96:E97)</f>
        <v>1700</v>
      </c>
      <c r="F95" s="107">
        <f>SUM(F96:F97)</f>
        <v>1768</v>
      </c>
      <c r="G95" s="463">
        <f>SUM(G96:G97)</f>
        <v>1840</v>
      </c>
    </row>
    <row r="96" spans="2:7" ht="12.75">
      <c r="B96" s="672"/>
      <c r="C96" s="136">
        <v>630</v>
      </c>
      <c r="D96" s="34" t="s">
        <v>164</v>
      </c>
      <c r="E96" s="24">
        <v>1400</v>
      </c>
      <c r="F96" s="24">
        <f>CEILING(E96*1.04,1)</f>
        <v>1456</v>
      </c>
      <c r="G96" s="511">
        <f>CEILING(F96*1.04,1)</f>
        <v>1515</v>
      </c>
    </row>
    <row r="97" spans="2:7" ht="13.5" thickBot="1">
      <c r="B97" s="673"/>
      <c r="C97" s="138">
        <v>630</v>
      </c>
      <c r="D97" s="36" t="s">
        <v>165</v>
      </c>
      <c r="E97" s="28">
        <v>300</v>
      </c>
      <c r="F97" s="28">
        <f>CEILING(E97*1.04,1)</f>
        <v>312</v>
      </c>
      <c r="G97" s="492">
        <f>CEILING(F97*1.04,1)</f>
        <v>325</v>
      </c>
    </row>
    <row r="98" spans="2:7" s="39" customFormat="1" ht="15.75" thickBot="1">
      <c r="B98" s="114" t="s">
        <v>42</v>
      </c>
      <c r="C98" s="618" t="s">
        <v>43</v>
      </c>
      <c r="D98" s="619"/>
      <c r="E98" s="45">
        <f>SUM(E99:E100)</f>
        <v>450</v>
      </c>
      <c r="F98" s="45">
        <f>SUM(F99:F100)</f>
        <v>450</v>
      </c>
      <c r="G98" s="279">
        <f>SUM(G99:G100)</f>
        <v>450</v>
      </c>
    </row>
    <row r="99" spans="2:7" ht="12.75">
      <c r="B99" s="695"/>
      <c r="C99" s="685"/>
      <c r="D99" s="25" t="s">
        <v>199</v>
      </c>
      <c r="E99" s="26">
        <v>350</v>
      </c>
      <c r="F99" s="26">
        <v>350</v>
      </c>
      <c r="G99" s="512">
        <v>350</v>
      </c>
    </row>
    <row r="100" spans="2:7" ht="13.5" thickBot="1">
      <c r="B100" s="700"/>
      <c r="C100" s="687"/>
      <c r="D100" s="27" t="s">
        <v>198</v>
      </c>
      <c r="E100" s="28">
        <v>100</v>
      </c>
      <c r="F100" s="28">
        <v>100</v>
      </c>
      <c r="G100" s="492">
        <v>100</v>
      </c>
    </row>
    <row r="101" spans="2:7" s="39" customFormat="1" ht="15.75" thickBot="1">
      <c r="B101" s="108" t="s">
        <v>74</v>
      </c>
      <c r="C101" s="618" t="s">
        <v>44</v>
      </c>
      <c r="D101" s="619"/>
      <c r="E101" s="45">
        <f>E102+E106</f>
        <v>118607</v>
      </c>
      <c r="F101" s="45">
        <f>F102+F106</f>
        <v>124394</v>
      </c>
      <c r="G101" s="279">
        <f>G102+G106</f>
        <v>130476</v>
      </c>
    </row>
    <row r="102" spans="2:7" s="252" customFormat="1" ht="13.5" thickBot="1">
      <c r="B102" s="699"/>
      <c r="C102" s="688" t="s">
        <v>45</v>
      </c>
      <c r="D102" s="689"/>
      <c r="E102" s="12">
        <f>SUM(E103:E105)</f>
        <v>943</v>
      </c>
      <c r="F102" s="12">
        <f>SUM(F103:F105)</f>
        <v>983</v>
      </c>
      <c r="G102" s="522">
        <f>SUM(G103:G105)</f>
        <v>1024</v>
      </c>
    </row>
    <row r="103" spans="2:7" ht="12.75">
      <c r="B103" s="695"/>
      <c r="C103" s="157">
        <v>610</v>
      </c>
      <c r="D103" s="44" t="s">
        <v>1</v>
      </c>
      <c r="E103" s="43">
        <v>612</v>
      </c>
      <c r="F103" s="43">
        <f aca="true" t="shared" si="11" ref="F103:G105">CEILING(E103*1.04,1)</f>
        <v>637</v>
      </c>
      <c r="G103" s="523">
        <f t="shared" si="11"/>
        <v>663</v>
      </c>
    </row>
    <row r="104" spans="2:7" ht="12.75">
      <c r="B104" s="695"/>
      <c r="C104" s="137">
        <v>620</v>
      </c>
      <c r="D104" s="25" t="s">
        <v>2</v>
      </c>
      <c r="E104" s="26">
        <v>229</v>
      </c>
      <c r="F104" s="26">
        <f t="shared" si="11"/>
        <v>239</v>
      </c>
      <c r="G104" s="512">
        <f t="shared" si="11"/>
        <v>249</v>
      </c>
    </row>
    <row r="105" spans="2:7" ht="13.5" thickBot="1">
      <c r="B105" s="695"/>
      <c r="C105" s="138">
        <v>630</v>
      </c>
      <c r="D105" s="27" t="s">
        <v>65</v>
      </c>
      <c r="E105" s="28">
        <v>102</v>
      </c>
      <c r="F105" s="28">
        <f t="shared" si="11"/>
        <v>107</v>
      </c>
      <c r="G105" s="492">
        <f t="shared" si="11"/>
        <v>112</v>
      </c>
    </row>
    <row r="106" spans="2:7" ht="13.5" thickBot="1">
      <c r="B106" s="695"/>
      <c r="C106" s="697" t="s">
        <v>167</v>
      </c>
      <c r="D106" s="698"/>
      <c r="E106" s="40">
        <f>SUM(E107:E110)</f>
        <v>117664</v>
      </c>
      <c r="F106" s="40">
        <f>SUM(F107:F110)</f>
        <v>123411</v>
      </c>
      <c r="G106" s="524">
        <f>SUM(G107:G110)</f>
        <v>129452</v>
      </c>
    </row>
    <row r="107" spans="2:7" ht="12.75">
      <c r="B107" s="695"/>
      <c r="C107" s="685"/>
      <c r="D107" s="44" t="s">
        <v>330</v>
      </c>
      <c r="E107" s="43">
        <v>52000</v>
      </c>
      <c r="F107" s="43">
        <f>CEILING(E107*1.06,1)</f>
        <v>55120</v>
      </c>
      <c r="G107" s="523">
        <f>CEILING(F107*1.06,1)</f>
        <v>58428</v>
      </c>
    </row>
    <row r="108" spans="2:7" ht="12.75">
      <c r="B108" s="695"/>
      <c r="C108" s="686"/>
      <c r="D108" s="25" t="s">
        <v>331</v>
      </c>
      <c r="E108" s="26">
        <v>58644</v>
      </c>
      <c r="F108" s="26">
        <f aca="true" t="shared" si="12" ref="F108:G114">CEILING(E108*1.04,1)</f>
        <v>60990</v>
      </c>
      <c r="G108" s="512">
        <f t="shared" si="12"/>
        <v>63430</v>
      </c>
    </row>
    <row r="109" spans="2:7" ht="12.75">
      <c r="B109" s="695"/>
      <c r="C109" s="686"/>
      <c r="D109" s="37" t="s">
        <v>231</v>
      </c>
      <c r="E109" s="38">
        <v>2720</v>
      </c>
      <c r="F109" s="38">
        <f t="shared" si="12"/>
        <v>2829</v>
      </c>
      <c r="G109" s="515">
        <f t="shared" si="12"/>
        <v>2943</v>
      </c>
    </row>
    <row r="110" spans="2:7" ht="13.5" thickBot="1">
      <c r="B110" s="695"/>
      <c r="C110" s="687"/>
      <c r="D110" s="37" t="s">
        <v>46</v>
      </c>
      <c r="E110" s="38">
        <v>4300</v>
      </c>
      <c r="F110" s="38">
        <f t="shared" si="12"/>
        <v>4472</v>
      </c>
      <c r="G110" s="515">
        <f t="shared" si="12"/>
        <v>4651</v>
      </c>
    </row>
    <row r="111" spans="2:7" s="39" customFormat="1" ht="15.75" thickBot="1">
      <c r="B111" s="115" t="s">
        <v>71</v>
      </c>
      <c r="C111" s="618" t="s">
        <v>47</v>
      </c>
      <c r="D111" s="619"/>
      <c r="E111" s="45">
        <f>SUM(E112:E114)</f>
        <v>952</v>
      </c>
      <c r="F111" s="45">
        <f>SUM(F112:F114)</f>
        <v>991</v>
      </c>
      <c r="G111" s="279">
        <f>SUM(G112:G114)</f>
        <v>1032</v>
      </c>
    </row>
    <row r="112" spans="2:7" s="39" customFormat="1" ht="12.75" customHeight="1">
      <c r="B112" s="690"/>
      <c r="C112" s="157">
        <v>610</v>
      </c>
      <c r="D112" s="44" t="s">
        <v>1</v>
      </c>
      <c r="E112" s="43">
        <v>597</v>
      </c>
      <c r="F112" s="43">
        <f t="shared" si="12"/>
        <v>621</v>
      </c>
      <c r="G112" s="523">
        <f t="shared" si="12"/>
        <v>646</v>
      </c>
    </row>
    <row r="113" spans="2:7" s="39" customFormat="1" ht="12.75" customHeight="1">
      <c r="B113" s="691"/>
      <c r="C113" s="137">
        <v>620</v>
      </c>
      <c r="D113" s="25" t="s">
        <v>2</v>
      </c>
      <c r="E113" s="26">
        <v>220</v>
      </c>
      <c r="F113" s="26">
        <f t="shared" si="12"/>
        <v>229</v>
      </c>
      <c r="G113" s="512">
        <f t="shared" si="12"/>
        <v>239</v>
      </c>
    </row>
    <row r="114" spans="2:7" ht="12.75" customHeight="1" thickBot="1">
      <c r="B114" s="692"/>
      <c r="C114" s="138">
        <v>630</v>
      </c>
      <c r="D114" s="27" t="s">
        <v>65</v>
      </c>
      <c r="E114" s="28">
        <v>135</v>
      </c>
      <c r="F114" s="28">
        <f t="shared" si="12"/>
        <v>141</v>
      </c>
      <c r="G114" s="492">
        <f t="shared" si="12"/>
        <v>147</v>
      </c>
    </row>
    <row r="115" spans="2:7" s="39" customFormat="1" ht="15.75" thickBot="1">
      <c r="B115" s="108" t="s">
        <v>76</v>
      </c>
      <c r="C115" s="618" t="s">
        <v>48</v>
      </c>
      <c r="D115" s="619"/>
      <c r="E115" s="45">
        <f>E116+E120</f>
        <v>1736</v>
      </c>
      <c r="F115" s="45">
        <f>F116+F120</f>
        <v>1804</v>
      </c>
      <c r="G115" s="279">
        <f>G116+G120</f>
        <v>1874</v>
      </c>
    </row>
    <row r="116" spans="2:7" ht="13.5" thickBot="1">
      <c r="B116" s="695"/>
      <c r="C116" s="688" t="s">
        <v>49</v>
      </c>
      <c r="D116" s="689"/>
      <c r="E116" s="12">
        <f>SUM(E117:E119)</f>
        <v>1648</v>
      </c>
      <c r="F116" s="12">
        <f>SUM(F117:F119)</f>
        <v>1716</v>
      </c>
      <c r="G116" s="522">
        <f>SUM(G117:G119)</f>
        <v>1786</v>
      </c>
    </row>
    <row r="117" spans="2:7" ht="12.75">
      <c r="B117" s="695"/>
      <c r="C117" s="157">
        <v>610</v>
      </c>
      <c r="D117" s="44" t="s">
        <v>1</v>
      </c>
      <c r="E117" s="43">
        <v>928</v>
      </c>
      <c r="F117" s="43">
        <f aca="true" t="shared" si="13" ref="F117:G119">CEILING(E117*1.04,1)</f>
        <v>966</v>
      </c>
      <c r="G117" s="523">
        <f t="shared" si="13"/>
        <v>1005</v>
      </c>
    </row>
    <row r="118" spans="2:7" ht="12.75">
      <c r="B118" s="695"/>
      <c r="C118" s="137">
        <v>620</v>
      </c>
      <c r="D118" s="25" t="s">
        <v>2</v>
      </c>
      <c r="E118" s="26">
        <v>340</v>
      </c>
      <c r="F118" s="26">
        <f t="shared" si="13"/>
        <v>354</v>
      </c>
      <c r="G118" s="512">
        <f t="shared" si="13"/>
        <v>369</v>
      </c>
    </row>
    <row r="119" spans="2:7" ht="13.5" thickBot="1">
      <c r="B119" s="695"/>
      <c r="C119" s="138">
        <v>630</v>
      </c>
      <c r="D119" s="27" t="s">
        <v>65</v>
      </c>
      <c r="E119" s="28">
        <v>380</v>
      </c>
      <c r="F119" s="28">
        <f t="shared" si="13"/>
        <v>396</v>
      </c>
      <c r="G119" s="492">
        <f t="shared" si="13"/>
        <v>412</v>
      </c>
    </row>
    <row r="120" spans="2:7" ht="13.5" thickBot="1">
      <c r="B120" s="695"/>
      <c r="C120" s="697" t="s">
        <v>50</v>
      </c>
      <c r="D120" s="698"/>
      <c r="E120" s="191">
        <f>E121</f>
        <v>88</v>
      </c>
      <c r="F120" s="191">
        <f>F121</f>
        <v>88</v>
      </c>
      <c r="G120" s="525">
        <f>G121</f>
        <v>88</v>
      </c>
    </row>
    <row r="121" spans="2:7" ht="13.5" thickBot="1">
      <c r="B121" s="696"/>
      <c r="C121" s="233">
        <v>630</v>
      </c>
      <c r="D121" s="127" t="s">
        <v>65</v>
      </c>
      <c r="E121" s="128">
        <v>88</v>
      </c>
      <c r="F121" s="128">
        <v>88</v>
      </c>
      <c r="G121" s="526">
        <v>88</v>
      </c>
    </row>
    <row r="122" spans="2:7" ht="13.5" thickTop="1">
      <c r="B122" s="230"/>
      <c r="C122" s="230"/>
      <c r="D122" s="231"/>
      <c r="E122" s="7"/>
      <c r="F122" s="7"/>
      <c r="G122" s="7"/>
    </row>
    <row r="123" spans="2:7" ht="13.5" thickBot="1">
      <c r="B123" s="230"/>
      <c r="C123" s="230"/>
      <c r="D123" s="231"/>
      <c r="E123" s="7"/>
      <c r="F123" s="7"/>
      <c r="G123" s="7"/>
    </row>
    <row r="124" spans="2:7" ht="13.5" customHeight="1" thickTop="1">
      <c r="B124" s="693" t="s">
        <v>62</v>
      </c>
      <c r="C124" s="681" t="s">
        <v>63</v>
      </c>
      <c r="D124" s="679" t="s">
        <v>64</v>
      </c>
      <c r="E124" s="668" t="s">
        <v>334</v>
      </c>
      <c r="F124" s="668" t="s">
        <v>375</v>
      </c>
      <c r="G124" s="659" t="s">
        <v>376</v>
      </c>
    </row>
    <row r="125" spans="2:7" ht="26.25" customHeight="1" thickBot="1">
      <c r="B125" s="694"/>
      <c r="C125" s="682"/>
      <c r="D125" s="680"/>
      <c r="E125" s="669"/>
      <c r="F125" s="669"/>
      <c r="G125" s="660"/>
    </row>
    <row r="126" spans="2:7" s="41" customFormat="1" ht="16.5" thickBot="1" thickTop="1">
      <c r="B126" s="193" t="s">
        <v>77</v>
      </c>
      <c r="C126" s="618" t="s">
        <v>78</v>
      </c>
      <c r="D126" s="619"/>
      <c r="E126" s="45">
        <f>SUM(E127:E130)</f>
        <v>5384</v>
      </c>
      <c r="F126" s="45">
        <f>SUM(F127:F130)</f>
        <v>5600</v>
      </c>
      <c r="G126" s="45">
        <f>SUM(G127:G130)</f>
        <v>5824</v>
      </c>
    </row>
    <row r="127" spans="2:7" ht="12.75">
      <c r="B127" s="699"/>
      <c r="C127" s="136">
        <v>610</v>
      </c>
      <c r="D127" s="23" t="s">
        <v>1</v>
      </c>
      <c r="E127" s="24">
        <v>3796</v>
      </c>
      <c r="F127" s="24">
        <f aca="true" t="shared" si="14" ref="F127:G129">CEILING(E127*1.04,1)</f>
        <v>3948</v>
      </c>
      <c r="G127" s="24">
        <f t="shared" si="14"/>
        <v>4106</v>
      </c>
    </row>
    <row r="128" spans="2:7" ht="12.75">
      <c r="B128" s="695"/>
      <c r="C128" s="137">
        <v>620</v>
      </c>
      <c r="D128" s="25" t="s">
        <v>2</v>
      </c>
      <c r="E128" s="26">
        <v>1329</v>
      </c>
      <c r="F128" s="26">
        <f t="shared" si="14"/>
        <v>1383</v>
      </c>
      <c r="G128" s="26">
        <f t="shared" si="14"/>
        <v>1439</v>
      </c>
    </row>
    <row r="129" spans="2:7" ht="13.5" thickBot="1">
      <c r="B129" s="695"/>
      <c r="C129" s="138">
        <v>630</v>
      </c>
      <c r="D129" s="27" t="s">
        <v>65</v>
      </c>
      <c r="E129" s="28">
        <v>234</v>
      </c>
      <c r="F129" s="28">
        <f t="shared" si="14"/>
        <v>244</v>
      </c>
      <c r="G129" s="28">
        <f t="shared" si="14"/>
        <v>254</v>
      </c>
    </row>
    <row r="130" spans="2:7" ht="13.5" thickBot="1">
      <c r="B130" s="700"/>
      <c r="C130" s="146">
        <v>630</v>
      </c>
      <c r="D130" s="229" t="s">
        <v>332</v>
      </c>
      <c r="E130" s="228">
        <v>25</v>
      </c>
      <c r="F130" s="228">
        <v>25</v>
      </c>
      <c r="G130" s="228">
        <v>25</v>
      </c>
    </row>
    <row r="131" spans="2:7" s="41" customFormat="1" ht="15.75" thickBot="1">
      <c r="B131" s="238" t="s">
        <v>51</v>
      </c>
      <c r="C131" s="614" t="s">
        <v>79</v>
      </c>
      <c r="D131" s="615"/>
      <c r="E131" s="107">
        <f>SUM(E132:E134)</f>
        <v>1519</v>
      </c>
      <c r="F131" s="107">
        <f>SUM(F132:F134)</f>
        <v>1582</v>
      </c>
      <c r="G131" s="107">
        <f>SUM(G132:G134)</f>
        <v>1647</v>
      </c>
    </row>
    <row r="132" spans="2:7" s="41" customFormat="1" ht="12.75" customHeight="1">
      <c r="B132" s="704"/>
      <c r="C132" s="136">
        <v>610</v>
      </c>
      <c r="D132" s="23" t="s">
        <v>1</v>
      </c>
      <c r="E132" s="24">
        <v>901</v>
      </c>
      <c r="F132" s="24">
        <f aca="true" t="shared" si="15" ref="F132:G134">CEILING(E132*1.04,1)</f>
        <v>938</v>
      </c>
      <c r="G132" s="24">
        <f t="shared" si="15"/>
        <v>976</v>
      </c>
    </row>
    <row r="133" spans="2:7" s="41" customFormat="1" ht="12.75" customHeight="1">
      <c r="B133" s="705"/>
      <c r="C133" s="137">
        <v>620</v>
      </c>
      <c r="D133" s="25" t="s">
        <v>2</v>
      </c>
      <c r="E133" s="26">
        <v>340</v>
      </c>
      <c r="F133" s="26">
        <f t="shared" si="15"/>
        <v>354</v>
      </c>
      <c r="G133" s="26">
        <f t="shared" si="15"/>
        <v>369</v>
      </c>
    </row>
    <row r="134" spans="2:7" s="41" customFormat="1" ht="12.75" customHeight="1" thickBot="1">
      <c r="B134" s="706"/>
      <c r="C134" s="138">
        <v>630</v>
      </c>
      <c r="D134" s="27" t="s">
        <v>65</v>
      </c>
      <c r="E134" s="28">
        <v>278</v>
      </c>
      <c r="F134" s="28">
        <f t="shared" si="15"/>
        <v>290</v>
      </c>
      <c r="G134" s="28">
        <f t="shared" si="15"/>
        <v>302</v>
      </c>
    </row>
    <row r="135" spans="2:7" s="39" customFormat="1" ht="30.75" customHeight="1" thickBot="1">
      <c r="B135" s="239" t="s">
        <v>52</v>
      </c>
      <c r="C135" s="713" t="s">
        <v>75</v>
      </c>
      <c r="D135" s="714"/>
      <c r="E135" s="240">
        <f>E136+E140</f>
        <v>4002</v>
      </c>
      <c r="F135" s="240">
        <f>F136+F140</f>
        <v>4164</v>
      </c>
      <c r="G135" s="240">
        <f>G136+G140</f>
        <v>4334</v>
      </c>
    </row>
    <row r="136" spans="2:7" s="39" customFormat="1" ht="12.75" customHeight="1" thickBot="1">
      <c r="B136" s="711"/>
      <c r="C136" s="709" t="s">
        <v>53</v>
      </c>
      <c r="D136" s="710"/>
      <c r="E136" s="370">
        <f>SUM(E137:E139)</f>
        <v>1777</v>
      </c>
      <c r="F136" s="370">
        <f>SUM(F137:F139)</f>
        <v>1849</v>
      </c>
      <c r="G136" s="370">
        <f>SUM(G137:G139)</f>
        <v>1924</v>
      </c>
    </row>
    <row r="137" spans="2:7" s="39" customFormat="1" ht="12.75" customHeight="1">
      <c r="B137" s="712"/>
      <c r="C137" s="157">
        <v>610</v>
      </c>
      <c r="D137" s="44" t="s">
        <v>1</v>
      </c>
      <c r="E137" s="372">
        <v>1274</v>
      </c>
      <c r="F137" s="372">
        <f aca="true" t="shared" si="16" ref="F137:G139">CEILING(E137*1.04,1)</f>
        <v>1325</v>
      </c>
      <c r="G137" s="372">
        <f t="shared" si="16"/>
        <v>1378</v>
      </c>
    </row>
    <row r="138" spans="2:7" s="39" customFormat="1" ht="12.75" customHeight="1">
      <c r="B138" s="712"/>
      <c r="C138" s="137">
        <v>620</v>
      </c>
      <c r="D138" s="25" t="s">
        <v>2</v>
      </c>
      <c r="E138" s="374">
        <v>443</v>
      </c>
      <c r="F138" s="374">
        <f t="shared" si="16"/>
        <v>461</v>
      </c>
      <c r="G138" s="374">
        <f t="shared" si="16"/>
        <v>480</v>
      </c>
    </row>
    <row r="139" spans="2:7" ht="13.5" thickBot="1">
      <c r="B139" s="712"/>
      <c r="C139" s="138">
        <v>630</v>
      </c>
      <c r="D139" s="27" t="s">
        <v>65</v>
      </c>
      <c r="E139" s="28">
        <v>60</v>
      </c>
      <c r="F139" s="28">
        <f t="shared" si="16"/>
        <v>63</v>
      </c>
      <c r="G139" s="28">
        <f t="shared" si="16"/>
        <v>66</v>
      </c>
    </row>
    <row r="140" spans="2:7" ht="13.5" thickBot="1">
      <c r="B140" s="712"/>
      <c r="C140" s="697" t="s">
        <v>192</v>
      </c>
      <c r="D140" s="698"/>
      <c r="E140" s="40">
        <f>SUM(E141:E146)</f>
        <v>2225</v>
      </c>
      <c r="F140" s="40">
        <f>SUM(F141:F146)</f>
        <v>2315</v>
      </c>
      <c r="G140" s="40">
        <f>SUM(G141:G146)</f>
        <v>2410</v>
      </c>
    </row>
    <row r="141" spans="2:7" ht="12.75">
      <c r="B141" s="712"/>
      <c r="C141" s="158"/>
      <c r="D141" s="119" t="s">
        <v>54</v>
      </c>
      <c r="E141" s="43">
        <v>190</v>
      </c>
      <c r="F141" s="43">
        <f aca="true" t="shared" si="17" ref="F141:G146">CEILING(E141*1.04,1)</f>
        <v>198</v>
      </c>
      <c r="G141" s="43">
        <f t="shared" si="17"/>
        <v>206</v>
      </c>
    </row>
    <row r="142" spans="2:7" ht="12.75">
      <c r="B142" s="712"/>
      <c r="C142" s="156"/>
      <c r="D142" s="35" t="s">
        <v>274</v>
      </c>
      <c r="E142" s="26">
        <v>75</v>
      </c>
      <c r="F142" s="26">
        <f t="shared" si="17"/>
        <v>78</v>
      </c>
      <c r="G142" s="26">
        <f t="shared" si="17"/>
        <v>82</v>
      </c>
    </row>
    <row r="143" spans="2:7" ht="12.75">
      <c r="B143" s="712"/>
      <c r="C143" s="156">
        <v>630</v>
      </c>
      <c r="D143" s="35" t="s">
        <v>55</v>
      </c>
      <c r="E143" s="26">
        <v>1100</v>
      </c>
      <c r="F143" s="26">
        <f t="shared" si="17"/>
        <v>1144</v>
      </c>
      <c r="G143" s="26">
        <f t="shared" si="17"/>
        <v>1190</v>
      </c>
    </row>
    <row r="144" spans="2:7" ht="12.75">
      <c r="B144" s="712"/>
      <c r="C144" s="156">
        <v>630</v>
      </c>
      <c r="D144" s="35" t="s">
        <v>56</v>
      </c>
      <c r="E144" s="26">
        <v>350</v>
      </c>
      <c r="F144" s="26">
        <f t="shared" si="17"/>
        <v>364</v>
      </c>
      <c r="G144" s="26">
        <f t="shared" si="17"/>
        <v>379</v>
      </c>
    </row>
    <row r="145" spans="2:7" ht="12.75">
      <c r="B145" s="712"/>
      <c r="C145" s="156">
        <v>630</v>
      </c>
      <c r="D145" s="35" t="s">
        <v>57</v>
      </c>
      <c r="E145" s="26">
        <v>500</v>
      </c>
      <c r="F145" s="26">
        <f t="shared" si="17"/>
        <v>520</v>
      </c>
      <c r="G145" s="26">
        <f t="shared" si="17"/>
        <v>541</v>
      </c>
    </row>
    <row r="146" spans="2:7" ht="13.5" thickBot="1">
      <c r="B146" s="712"/>
      <c r="C146" s="156">
        <v>630</v>
      </c>
      <c r="D146" s="35" t="s">
        <v>58</v>
      </c>
      <c r="E146" s="26">
        <v>10</v>
      </c>
      <c r="F146" s="26">
        <f t="shared" si="17"/>
        <v>11</v>
      </c>
      <c r="G146" s="26">
        <f t="shared" si="17"/>
        <v>12</v>
      </c>
    </row>
    <row r="147" spans="2:7" s="42" customFormat="1" ht="17.25" thickBot="1" thickTop="1">
      <c r="B147" s="116"/>
      <c r="C147" s="174"/>
      <c r="D147" s="117" t="s">
        <v>61</v>
      </c>
      <c r="E147" s="118">
        <f>E4+E11+E14+E22+E24+E26+E31+E33+E37+E43+E46+E59+E63+E67+E71+E75+E78+E80+E85+E88+E95+E98+E101+E111+E115+E126+E131+E135+E82+E18+E39</f>
        <v>241059</v>
      </c>
      <c r="F147" s="118">
        <f>F4+F11+F14+F22+F24+F26+F31+F33+F37+F43+F46+F59+F63+F67+F71+F75+F78+F80+F85+F88+F95+F98+F101+F111+F115+F126+F131+F135+F82+F18+F39</f>
        <v>251619</v>
      </c>
      <c r="G147" s="118">
        <f>G4+G11+G14+G22+G24+G26+G31+G33+G37+G43+G46+G59+G63+G67+G71+G75+G78+G80+G85+G88+G95+G98+G101+G111+G115+G126+G131+G135+G82+G18+G39</f>
        <v>262676</v>
      </c>
    </row>
    <row r="148" ht="13.5" thickTop="1"/>
    <row r="149" spans="5:7" ht="12.75">
      <c r="E149" s="9"/>
      <c r="F149" s="9"/>
      <c r="G149" s="7"/>
    </row>
    <row r="150" spans="4:7" ht="12.75">
      <c r="D150" s="18"/>
      <c r="E150" s="19"/>
      <c r="F150" s="19"/>
      <c r="G150" s="19"/>
    </row>
    <row r="151" spans="4:7" ht="12.75">
      <c r="D151" s="20"/>
      <c r="E151" s="21"/>
      <c r="F151" s="21"/>
      <c r="G151" s="21"/>
    </row>
    <row r="152" spans="5:6" ht="12.75">
      <c r="E152" s="9"/>
      <c r="F152" s="9"/>
    </row>
    <row r="153" spans="5:6" ht="12.75">
      <c r="E153" s="9"/>
      <c r="F153" s="9"/>
    </row>
    <row r="154" spans="5:6" ht="12.75">
      <c r="E154" s="9"/>
      <c r="F154" s="9"/>
    </row>
    <row r="166" spans="2:7" ht="12.75">
      <c r="B166" s="22"/>
      <c r="C166" s="160"/>
      <c r="D166" s="22"/>
      <c r="E166" s="22"/>
      <c r="F166" s="22"/>
      <c r="G166" s="527"/>
    </row>
  </sheetData>
  <sheetProtection/>
  <mergeCells count="82">
    <mergeCell ref="F124:F125"/>
    <mergeCell ref="B5:B10"/>
    <mergeCell ref="C11:D11"/>
    <mergeCell ref="B1:G1"/>
    <mergeCell ref="G2:G3"/>
    <mergeCell ref="B2:B3"/>
    <mergeCell ref="C2:C3"/>
    <mergeCell ref="E2:E3"/>
    <mergeCell ref="D2:D3"/>
    <mergeCell ref="F2:F3"/>
    <mergeCell ref="B68:B70"/>
    <mergeCell ref="C4:D4"/>
    <mergeCell ref="C136:D136"/>
    <mergeCell ref="B136:B146"/>
    <mergeCell ref="C140:D140"/>
    <mergeCell ref="C135:D135"/>
    <mergeCell ref="C26:D26"/>
    <mergeCell ref="C14:D14"/>
    <mergeCell ref="B15:B17"/>
    <mergeCell ref="B65:B66"/>
    <mergeCell ref="B47:B58"/>
    <mergeCell ref="C43:D43"/>
    <mergeCell ref="C46:D46"/>
    <mergeCell ref="B44:B45"/>
    <mergeCell ref="C63:D63"/>
    <mergeCell ref="C47:D47"/>
    <mergeCell ref="C24:D24"/>
    <mergeCell ref="B132:B134"/>
    <mergeCell ref="B99:B100"/>
    <mergeCell ref="B60:B62"/>
    <mergeCell ref="B72:B74"/>
    <mergeCell ref="C131:D131"/>
    <mergeCell ref="B102:B110"/>
    <mergeCell ref="C111:D111"/>
    <mergeCell ref="B12:B13"/>
    <mergeCell ref="C22:D22"/>
    <mergeCell ref="C37:D37"/>
    <mergeCell ref="B40:B42"/>
    <mergeCell ref="B34:B36"/>
    <mergeCell ref="C18:D18"/>
    <mergeCell ref="B27:B30"/>
    <mergeCell ref="C33:D33"/>
    <mergeCell ref="C31:D31"/>
    <mergeCell ref="C39:D39"/>
    <mergeCell ref="C101:D101"/>
    <mergeCell ref="B127:B130"/>
    <mergeCell ref="C126:D126"/>
    <mergeCell ref="C106:D106"/>
    <mergeCell ref="D124:D125"/>
    <mergeCell ref="C98:D98"/>
    <mergeCell ref="B112:B114"/>
    <mergeCell ref="G124:G125"/>
    <mergeCell ref="B124:B125"/>
    <mergeCell ref="B116:B121"/>
    <mergeCell ref="C115:D115"/>
    <mergeCell ref="E124:E125"/>
    <mergeCell ref="C116:D116"/>
    <mergeCell ref="C120:D120"/>
    <mergeCell ref="C124:C125"/>
    <mergeCell ref="B96:B97"/>
    <mergeCell ref="C59:D59"/>
    <mergeCell ref="C71:D71"/>
    <mergeCell ref="C107:C110"/>
    <mergeCell ref="C102:D102"/>
    <mergeCell ref="C99:C100"/>
    <mergeCell ref="C85:D85"/>
    <mergeCell ref="C88:D88"/>
    <mergeCell ref="C75:D75"/>
    <mergeCell ref="C80:D80"/>
    <mergeCell ref="G65:G66"/>
    <mergeCell ref="C67:D67"/>
    <mergeCell ref="D65:D66"/>
    <mergeCell ref="E65:E66"/>
    <mergeCell ref="C65:C66"/>
    <mergeCell ref="F65:F66"/>
    <mergeCell ref="B76:B77"/>
    <mergeCell ref="B86:B87"/>
    <mergeCell ref="C82:D82"/>
    <mergeCell ref="C95:D95"/>
    <mergeCell ref="C78:D78"/>
    <mergeCell ref="B83:B84"/>
    <mergeCell ref="B89:B94"/>
  </mergeCells>
  <conditionalFormatting sqref="H172:H65536 H1">
    <cfRule type="cellIs" priority="1" dxfId="1" operator="greaterThan" stopIfTrue="1">
      <formula>1</formula>
    </cfRule>
  </conditionalFormatting>
  <printOptions/>
  <pageMargins left="0.25" right="0.25" top="0.27" bottom="0.24" header="0.27" footer="0.2"/>
  <pageSetup horizontalDpi="300" verticalDpi="300" orientation="portrait" paperSize="9" scale="92" r:id="rId1"/>
  <rowBreaks count="2" manualBreakCount="2">
    <brk id="64" max="255" man="1"/>
    <brk id="123" max="255" man="1"/>
  </rowBreaks>
  <ignoredErrors>
    <ignoredError sqref="C60:C62" numberStoredAsText="1"/>
    <ignoredError sqref="B39 B43 B11 B8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166"/>
  <sheetViews>
    <sheetView zoomScalePageLayoutView="0" workbookViewId="0" topLeftCell="A52">
      <selection activeCell="E2" sqref="E2:G3"/>
    </sheetView>
  </sheetViews>
  <sheetFormatPr defaultColWidth="9.140625" defaultRowHeight="12.75"/>
  <cols>
    <col min="1" max="1" width="1.57421875" style="8" customWidth="1"/>
    <col min="2" max="2" width="10.140625" style="8" customWidth="1"/>
    <col min="3" max="3" width="10.8515625" style="159" customWidth="1"/>
    <col min="4" max="4" width="27.421875" style="8" customWidth="1"/>
    <col min="5" max="6" width="13.140625" style="419" customWidth="1"/>
    <col min="7" max="7" width="13.140625" style="8" customWidth="1"/>
    <col min="8" max="8" width="11.00390625" style="8" customWidth="1"/>
    <col min="9" max="9" width="9.140625" style="8" customWidth="1"/>
    <col min="10" max="10" width="9.7109375" style="8" bestFit="1" customWidth="1"/>
    <col min="11" max="16384" width="9.140625" style="8" customWidth="1"/>
  </cols>
  <sheetData>
    <row r="1" spans="2:7" ht="13.5" thickBot="1">
      <c r="B1" s="715" t="s">
        <v>374</v>
      </c>
      <c r="C1" s="715"/>
      <c r="D1" s="715"/>
      <c r="E1" s="715"/>
      <c r="F1" s="715"/>
      <c r="G1" s="715"/>
    </row>
    <row r="2" spans="2:7" ht="13.5" customHeight="1" thickTop="1">
      <c r="B2" s="693" t="s">
        <v>62</v>
      </c>
      <c r="C2" s="681" t="s">
        <v>63</v>
      </c>
      <c r="D2" s="679" t="s">
        <v>64</v>
      </c>
      <c r="E2" s="668" t="s">
        <v>334</v>
      </c>
      <c r="F2" s="668" t="s">
        <v>375</v>
      </c>
      <c r="G2" s="659" t="s">
        <v>376</v>
      </c>
    </row>
    <row r="3" spans="2:7" ht="26.25" customHeight="1" thickBot="1">
      <c r="B3" s="694"/>
      <c r="C3" s="682"/>
      <c r="D3" s="680"/>
      <c r="E3" s="669"/>
      <c r="F3" s="669"/>
      <c r="G3" s="660"/>
    </row>
    <row r="4" spans="2:7" ht="15.75" customHeight="1" thickBot="1" thickTop="1">
      <c r="B4" s="189" t="s">
        <v>67</v>
      </c>
      <c r="C4" s="707" t="s">
        <v>0</v>
      </c>
      <c r="D4" s="708"/>
      <c r="E4" s="406">
        <f>SUM(E5:E10)</f>
        <v>1216.8300000000002</v>
      </c>
      <c r="F4" s="528">
        <f>SUM(F5:F10)</f>
        <v>1265.5900000000001</v>
      </c>
      <c r="G4" s="320">
        <f>SUM(G5:G10)</f>
        <v>1316.3</v>
      </c>
    </row>
    <row r="5" spans="2:10" ht="12.75">
      <c r="B5" s="670"/>
      <c r="C5" s="136">
        <v>610</v>
      </c>
      <c r="D5" s="23" t="s">
        <v>1</v>
      </c>
      <c r="E5" s="338">
        <f>ROUND('BEŽNÉ VÝDAVKY'!E5/30.126,2)</f>
        <v>571.2</v>
      </c>
      <c r="F5" s="529">
        <f>ROUND('BEŽNÉ VÝDAVKY'!F5/30.126,2)</f>
        <v>594.07</v>
      </c>
      <c r="G5" s="317">
        <f>ROUND('BEŽNÉ VÝDAVKY'!G5/30.126,2)</f>
        <v>617.84</v>
      </c>
      <c r="H5" s="9"/>
      <c r="I5" s="9"/>
      <c r="J5" s="9"/>
    </row>
    <row r="6" spans="2:10" ht="12.75">
      <c r="B6" s="701"/>
      <c r="C6" s="137">
        <v>620</v>
      </c>
      <c r="D6" s="25" t="s">
        <v>2</v>
      </c>
      <c r="E6" s="339">
        <f>ROUND('BEŽNÉ VÝDAVKY'!E6/30.126,2)</f>
        <v>210.02</v>
      </c>
      <c r="F6" s="530">
        <f>ROUND('BEŽNÉ VÝDAVKY'!F6/30.126,2)</f>
        <v>218.45</v>
      </c>
      <c r="G6" s="318">
        <f>ROUND('BEŽNÉ VÝDAVKY'!G6/30.126,2)</f>
        <v>227.21</v>
      </c>
      <c r="H6" s="9"/>
      <c r="I6" s="9"/>
      <c r="J6" s="9"/>
    </row>
    <row r="7" spans="2:10" ht="12.75">
      <c r="B7" s="701"/>
      <c r="C7" s="137">
        <v>630</v>
      </c>
      <c r="D7" s="25" t="s">
        <v>65</v>
      </c>
      <c r="E7" s="339">
        <f>ROUND('BEŽNÉ VÝDAVKY'!E7/30.126,2)</f>
        <v>433.35</v>
      </c>
      <c r="F7" s="530">
        <f>ROUND('BEŽNÉ VÝDAVKY'!F7/30.126,2)</f>
        <v>450.71</v>
      </c>
      <c r="G7" s="318">
        <f>ROUND('BEŽNÉ VÝDAVKY'!G7/30.126,2)</f>
        <v>468.76</v>
      </c>
      <c r="I7" s="9"/>
      <c r="J7" s="9"/>
    </row>
    <row r="8" spans="2:10" ht="12.75">
      <c r="B8" s="701"/>
      <c r="C8" s="137">
        <v>640</v>
      </c>
      <c r="D8" s="25" t="s">
        <v>66</v>
      </c>
      <c r="E8" s="339">
        <f>ROUND('BEŽNÉ VÝDAVKY'!E8/30.126,2)</f>
        <v>1.66</v>
      </c>
      <c r="F8" s="530">
        <f>ROUND('BEŽNÉ VÝDAVKY'!F8/30.126,2)</f>
        <v>1.73</v>
      </c>
      <c r="G8" s="318">
        <f>ROUND('BEŽNÉ VÝDAVKY'!G8/30.126,2)</f>
        <v>1.83</v>
      </c>
      <c r="I8" s="9"/>
      <c r="J8" s="9"/>
    </row>
    <row r="9" spans="2:8" ht="12.75">
      <c r="B9" s="701"/>
      <c r="C9" s="137">
        <v>650</v>
      </c>
      <c r="D9" s="25" t="s">
        <v>227</v>
      </c>
      <c r="E9" s="339">
        <f>ROUND('BEŽNÉ VÝDAVKY'!E9/30.126,2)</f>
        <v>0.6</v>
      </c>
      <c r="F9" s="530">
        <f>ROUND('BEŽNÉ VÝDAVKY'!F9/30.126,2)</f>
        <v>0.63</v>
      </c>
      <c r="G9" s="318">
        <f>ROUND('BEŽNÉ VÝDAVKY'!G9/30.126,2)</f>
        <v>0.66</v>
      </c>
      <c r="H9" s="9"/>
    </row>
    <row r="10" spans="2:8" ht="13.5" thickBot="1">
      <c r="B10" s="671"/>
      <c r="C10" s="146">
        <v>600</v>
      </c>
      <c r="D10" s="229" t="s">
        <v>217</v>
      </c>
      <c r="E10" s="341">
        <f>ROUND('BEŽNÉ VÝDAVKY'!E10/30.126,2)</f>
        <v>0</v>
      </c>
      <c r="F10" s="531">
        <f>ROUND('BEŽNÉ VÝDAVKY'!F10/30.126,2)</f>
        <v>0</v>
      </c>
      <c r="G10" s="319">
        <f>ROUND('BEŽNÉ VÝDAVKY'!G10/30.126,2)</f>
        <v>0</v>
      </c>
      <c r="H10" s="9"/>
    </row>
    <row r="11" spans="2:7" ht="15.75" thickBot="1">
      <c r="B11" s="108" t="s">
        <v>3</v>
      </c>
      <c r="C11" s="618" t="s">
        <v>4</v>
      </c>
      <c r="D11" s="619"/>
      <c r="E11" s="337">
        <f>SUM(E12:E13)</f>
        <v>8.299999999999999</v>
      </c>
      <c r="F11" s="497">
        <f>SUM(F12:F13)</f>
        <v>8.299999999999999</v>
      </c>
      <c r="G11" s="279">
        <f>SUM(G12:G13)</f>
        <v>8.299999999999999</v>
      </c>
    </row>
    <row r="12" spans="2:7" ht="12.75">
      <c r="B12" s="672"/>
      <c r="C12" s="139">
        <v>630</v>
      </c>
      <c r="D12" s="29" t="s">
        <v>68</v>
      </c>
      <c r="E12" s="397">
        <f>ROUND('BEŽNÉ VÝDAVKY'!E12/30.126,2)</f>
        <v>1.66</v>
      </c>
      <c r="F12" s="496">
        <f>ROUND('BEŽNÉ VÝDAVKY'!F12/30.126,2)</f>
        <v>1.66</v>
      </c>
      <c r="G12" s="309">
        <f>ROUND('BEŽNÉ VÝDAVKY'!G12/30.126,2)</f>
        <v>1.66</v>
      </c>
    </row>
    <row r="13" spans="2:7" ht="13.5" thickBot="1">
      <c r="B13" s="673"/>
      <c r="C13" s="140">
        <v>630</v>
      </c>
      <c r="D13" s="13" t="s">
        <v>69</v>
      </c>
      <c r="E13" s="407">
        <f>ROUND('BEŽNÉ VÝDAVKY'!E13/30.126,2)</f>
        <v>6.64</v>
      </c>
      <c r="F13" s="532">
        <f>ROUND('BEŽNÉ VÝDAVKY'!F13/30.126,2)</f>
        <v>6.64</v>
      </c>
      <c r="G13" s="321">
        <f>ROUND('BEŽNÉ VÝDAVKY'!G13/30.126,2)</f>
        <v>6.64</v>
      </c>
    </row>
    <row r="14" spans="2:7" s="39" customFormat="1" ht="15.75" thickBot="1">
      <c r="B14" s="108" t="s">
        <v>70</v>
      </c>
      <c r="C14" s="618" t="s">
        <v>215</v>
      </c>
      <c r="D14" s="619"/>
      <c r="E14" s="337">
        <f>SUM(E15:E17)</f>
        <v>31.099999999999998</v>
      </c>
      <c r="F14" s="497">
        <f>SUM(F15:F17)</f>
        <v>32.39</v>
      </c>
      <c r="G14" s="279">
        <f>SUM(G15:G17)</f>
        <v>33.76</v>
      </c>
    </row>
    <row r="15" spans="2:7" ht="12.75">
      <c r="B15" s="672"/>
      <c r="C15" s="136">
        <v>610</v>
      </c>
      <c r="D15" s="23" t="s">
        <v>1</v>
      </c>
      <c r="E15" s="338">
        <f>ROUND('BEŽNÉ VÝDAVKY'!E15/30.126,2)</f>
        <v>17.79</v>
      </c>
      <c r="F15" s="529">
        <f>ROUND('BEŽNÉ VÝDAVKY'!F15/30.126,2)</f>
        <v>18.52</v>
      </c>
      <c r="G15" s="317">
        <f>ROUND('BEŽNÉ VÝDAVKY'!G15/30.126,2)</f>
        <v>19.29</v>
      </c>
    </row>
    <row r="16" spans="2:10" ht="12.75">
      <c r="B16" s="676"/>
      <c r="C16" s="137">
        <v>620</v>
      </c>
      <c r="D16" s="25" t="s">
        <v>2</v>
      </c>
      <c r="E16" s="339">
        <f>ROUND('BEŽNÉ VÝDAVKY'!E16/30.126,2)</f>
        <v>6.9</v>
      </c>
      <c r="F16" s="530">
        <f>ROUND('BEŽNÉ VÝDAVKY'!F16/30.126,2)</f>
        <v>7.2</v>
      </c>
      <c r="G16" s="318">
        <f>ROUND('BEŽNÉ VÝDAVKY'!G16/30.126,2)</f>
        <v>7.5</v>
      </c>
      <c r="J16" s="9"/>
    </row>
    <row r="17" spans="2:10" ht="13.5" thickBot="1">
      <c r="B17" s="673"/>
      <c r="C17" s="137">
        <v>630</v>
      </c>
      <c r="D17" s="25" t="s">
        <v>65</v>
      </c>
      <c r="E17" s="339">
        <f>ROUND('BEŽNÉ VÝDAVKY'!E17/30.126,2)</f>
        <v>6.41</v>
      </c>
      <c r="F17" s="530">
        <f>ROUND('BEŽNÉ VÝDAVKY'!F17/30.126,2)</f>
        <v>6.67</v>
      </c>
      <c r="G17" s="318">
        <f>ROUND('BEŽNÉ VÝDAVKY'!G17/30.126,2)</f>
        <v>6.97</v>
      </c>
      <c r="J17" s="9"/>
    </row>
    <row r="18" spans="2:7" ht="15.75" thickBot="1">
      <c r="B18" s="108" t="s">
        <v>212</v>
      </c>
      <c r="C18" s="618" t="s">
        <v>228</v>
      </c>
      <c r="D18" s="619"/>
      <c r="E18" s="337">
        <f>E21+E19+E20</f>
        <v>12.879999999999999</v>
      </c>
      <c r="F18" s="497">
        <f>F21+F19+F20</f>
        <v>13.44</v>
      </c>
      <c r="G18" s="279">
        <f>G21+G19+G20</f>
        <v>14</v>
      </c>
    </row>
    <row r="19" spans="2:7" ht="14.25" customHeight="1">
      <c r="B19" s="285"/>
      <c r="C19" s="136">
        <v>610</v>
      </c>
      <c r="D19" s="23" t="s">
        <v>1</v>
      </c>
      <c r="E19" s="338">
        <f>ROUND('BEŽNÉ VÝDAVKY'!E19/30.126,2)</f>
        <v>7.7</v>
      </c>
      <c r="F19" s="529">
        <f>ROUND('BEŽNÉ VÝDAVKY'!F19/30.126,2)</f>
        <v>8.03</v>
      </c>
      <c r="G19" s="317">
        <f>ROUND('BEŽNÉ VÝDAVKY'!G19/30.126,2)</f>
        <v>8.36</v>
      </c>
    </row>
    <row r="20" spans="2:7" ht="14.25" customHeight="1">
      <c r="B20" s="285"/>
      <c r="C20" s="137">
        <v>620</v>
      </c>
      <c r="D20" s="25" t="s">
        <v>2</v>
      </c>
      <c r="E20" s="339">
        <f>ROUND('BEŽNÉ VÝDAVKY'!E20/30.126,2)</f>
        <v>2.79</v>
      </c>
      <c r="F20" s="530">
        <f>ROUND('BEŽNÉ VÝDAVKY'!F20/30.126,2)</f>
        <v>2.92</v>
      </c>
      <c r="G20" s="318">
        <f>ROUND('BEŽNÉ VÝDAVKY'!G20/30.126,2)</f>
        <v>3.05</v>
      </c>
    </row>
    <row r="21" spans="2:7" ht="14.25" customHeight="1" thickBot="1">
      <c r="B21" s="109"/>
      <c r="C21" s="137">
        <v>630</v>
      </c>
      <c r="D21" s="25" t="s">
        <v>65</v>
      </c>
      <c r="E21" s="339">
        <f>ROUND('BEŽNÉ VÝDAVKY'!E21/30.126,2)</f>
        <v>2.39</v>
      </c>
      <c r="F21" s="530">
        <f>ROUND('BEŽNÉ VÝDAVKY'!F21/30.126,2)</f>
        <v>2.49</v>
      </c>
      <c r="G21" s="318">
        <f>ROUND('BEŽNÉ VÝDAVKY'!G21/30.126,2)</f>
        <v>2.59</v>
      </c>
    </row>
    <row r="22" spans="2:7" s="39" customFormat="1" ht="15.75" thickBot="1">
      <c r="B22" s="108" t="s">
        <v>5</v>
      </c>
      <c r="C22" s="618" t="s">
        <v>6</v>
      </c>
      <c r="D22" s="619"/>
      <c r="E22" s="337">
        <f>E23</f>
        <v>86.3</v>
      </c>
      <c r="F22" s="497">
        <f>F23</f>
        <v>89.76</v>
      </c>
      <c r="G22" s="279">
        <f>G23</f>
        <v>93.37</v>
      </c>
    </row>
    <row r="23" spans="2:7" ht="13.5" thickBot="1">
      <c r="B23" s="109"/>
      <c r="C23" s="141">
        <v>630</v>
      </c>
      <c r="D23" s="11" t="s">
        <v>7</v>
      </c>
      <c r="E23" s="408">
        <f>ROUND('BEŽNÉ VÝDAVKY'!E23/30.126,2)</f>
        <v>86.3</v>
      </c>
      <c r="F23" s="533">
        <f>ROUND('BEŽNÉ VÝDAVKY'!F23/30.126,2)</f>
        <v>89.76</v>
      </c>
      <c r="G23" s="322">
        <f>ROUND('BEŽNÉ VÝDAVKY'!G23/30.126,2)</f>
        <v>93.37</v>
      </c>
    </row>
    <row r="24" spans="2:7" s="39" customFormat="1" ht="15.75" thickBot="1">
      <c r="B24" s="108" t="s">
        <v>8</v>
      </c>
      <c r="C24" s="618" t="s">
        <v>9</v>
      </c>
      <c r="D24" s="619"/>
      <c r="E24" s="337">
        <f>E25</f>
        <v>1.66</v>
      </c>
      <c r="F24" s="497">
        <f>F25</f>
        <v>1.73</v>
      </c>
      <c r="G24" s="279">
        <f>G25</f>
        <v>1.83</v>
      </c>
    </row>
    <row r="25" spans="2:7" ht="13.5" thickBot="1">
      <c r="B25" s="110"/>
      <c r="C25" s="142"/>
      <c r="D25" s="11" t="s">
        <v>10</v>
      </c>
      <c r="E25" s="408">
        <f>ROUND('BEŽNÉ VÝDAVKY'!E25/30.126,2)</f>
        <v>1.66</v>
      </c>
      <c r="F25" s="533">
        <f>ROUND('BEŽNÉ VÝDAVKY'!F25/30.126,2)</f>
        <v>1.73</v>
      </c>
      <c r="G25" s="322">
        <f>ROUND('BEŽNÉ VÝDAVKY'!G25/30.126,2)</f>
        <v>1.83</v>
      </c>
    </row>
    <row r="26" spans="2:7" s="39" customFormat="1" ht="15.75" thickBot="1">
      <c r="B26" s="108" t="s">
        <v>11</v>
      </c>
      <c r="C26" s="618" t="s">
        <v>72</v>
      </c>
      <c r="D26" s="619"/>
      <c r="E26" s="337">
        <f>SUM(E27:E30)</f>
        <v>132.83999999999997</v>
      </c>
      <c r="F26" s="497">
        <f>SUM(F27:F30)</f>
        <v>138.22</v>
      </c>
      <c r="G26" s="279">
        <f>SUM(G27:G30)</f>
        <v>143.8</v>
      </c>
    </row>
    <row r="27" spans="2:7" ht="12.75">
      <c r="B27" s="670"/>
      <c r="C27" s="136">
        <v>610</v>
      </c>
      <c r="D27" s="23" t="s">
        <v>1</v>
      </c>
      <c r="E27" s="338">
        <f>ROUND('BEŽNÉ VÝDAVKY'!E27/30.126,2)</f>
        <v>76.38</v>
      </c>
      <c r="F27" s="529">
        <f>ROUND('BEŽNÉ VÝDAVKY'!F27/30.126,2)</f>
        <v>79.47</v>
      </c>
      <c r="G27" s="317">
        <f>ROUND('BEŽNÉ VÝDAVKY'!G27/30.126,2)</f>
        <v>82.65</v>
      </c>
    </row>
    <row r="28" spans="2:7" ht="12.75">
      <c r="B28" s="701"/>
      <c r="C28" s="137">
        <v>620</v>
      </c>
      <c r="D28" s="25" t="s">
        <v>2</v>
      </c>
      <c r="E28" s="339">
        <f>ROUND('BEŽNÉ VÝDAVKY'!E28/30.126,2)</f>
        <v>27.52</v>
      </c>
      <c r="F28" s="530">
        <f>ROUND('BEŽNÉ VÝDAVKY'!F28/30.126,2)</f>
        <v>28.65</v>
      </c>
      <c r="G28" s="318">
        <f>ROUND('BEŽNÉ VÝDAVKY'!G28/30.126,2)</f>
        <v>29.81</v>
      </c>
    </row>
    <row r="29" spans="2:7" ht="12.75">
      <c r="B29" s="701"/>
      <c r="C29" s="137">
        <v>630</v>
      </c>
      <c r="D29" s="25" t="s">
        <v>65</v>
      </c>
      <c r="E29" s="339">
        <f>ROUND('BEŽNÉ VÝDAVKY'!E29/30.126,2)</f>
        <v>28.21</v>
      </c>
      <c r="F29" s="530">
        <f>ROUND('BEŽNÉ VÝDAVKY'!F29/30.126,2)</f>
        <v>29.34</v>
      </c>
      <c r="G29" s="318">
        <f>ROUND('BEŽNÉ VÝDAVKY'!G29/30.126,2)</f>
        <v>30.54</v>
      </c>
    </row>
    <row r="30" spans="2:7" ht="13.5" thickBot="1">
      <c r="B30" s="671"/>
      <c r="C30" s="137">
        <v>650</v>
      </c>
      <c r="D30" s="25" t="s">
        <v>227</v>
      </c>
      <c r="E30" s="339">
        <f>ROUND('BEŽNÉ VÝDAVKY'!E30/30.126,2)</f>
        <v>0.73</v>
      </c>
      <c r="F30" s="530">
        <f>ROUND('BEŽNÉ VÝDAVKY'!F30/30.126,2)</f>
        <v>0.76</v>
      </c>
      <c r="G30" s="318">
        <f>ROUND('BEŽNÉ VÝDAVKY'!G30/30.126,2)</f>
        <v>0.8</v>
      </c>
    </row>
    <row r="31" spans="2:7" s="39" customFormat="1" ht="15.75" thickBot="1">
      <c r="B31" s="108" t="s">
        <v>13</v>
      </c>
      <c r="C31" s="618" t="s">
        <v>14</v>
      </c>
      <c r="D31" s="619"/>
      <c r="E31" s="337">
        <f>E32</f>
        <v>6.14</v>
      </c>
      <c r="F31" s="497">
        <f>F32</f>
        <v>6.14</v>
      </c>
      <c r="G31" s="279">
        <f>G32</f>
        <v>6.14</v>
      </c>
    </row>
    <row r="32" spans="2:7" ht="13.5" thickBot="1">
      <c r="B32" s="110"/>
      <c r="C32" s="143"/>
      <c r="D32" s="16" t="s">
        <v>15</v>
      </c>
      <c r="E32" s="408">
        <f>ROUND('BEŽNÉ VÝDAVKY'!E32/30.126,2)</f>
        <v>6.14</v>
      </c>
      <c r="F32" s="533">
        <f>ROUND('BEŽNÉ VÝDAVKY'!F32/30.126,2)</f>
        <v>6.14</v>
      </c>
      <c r="G32" s="322">
        <f>ROUND('BEŽNÉ VÝDAVKY'!G32/30.126,2)</f>
        <v>6.14</v>
      </c>
    </row>
    <row r="33" spans="2:7" s="39" customFormat="1" ht="15.75" thickBot="1">
      <c r="B33" s="111" t="s">
        <v>59</v>
      </c>
      <c r="C33" s="618" t="s">
        <v>60</v>
      </c>
      <c r="D33" s="619"/>
      <c r="E33" s="379">
        <f>SUM(E34:E36)</f>
        <v>45.01</v>
      </c>
      <c r="F33" s="494">
        <f>SUM(F34:F36)</f>
        <v>46.870000000000005</v>
      </c>
      <c r="G33" s="278">
        <f>SUM(G34:G36)</f>
        <v>48.79</v>
      </c>
    </row>
    <row r="34" spans="2:7" ht="12.75">
      <c r="B34" s="670"/>
      <c r="C34" s="136">
        <v>610</v>
      </c>
      <c r="D34" s="23" t="s">
        <v>1</v>
      </c>
      <c r="E34" s="338">
        <f>ROUND('BEŽNÉ VÝDAVKY'!E34/30.126,2)</f>
        <v>28.51</v>
      </c>
      <c r="F34" s="529">
        <f>ROUND('BEŽNÉ VÝDAVKY'!F34/30.126,2)</f>
        <v>29.68</v>
      </c>
      <c r="G34" s="317">
        <f>ROUND('BEŽNÉ VÝDAVKY'!G34/30.126,2)</f>
        <v>30.87</v>
      </c>
    </row>
    <row r="35" spans="2:7" ht="12.75">
      <c r="B35" s="701"/>
      <c r="C35" s="137">
        <v>620</v>
      </c>
      <c r="D35" s="25" t="s">
        <v>2</v>
      </c>
      <c r="E35" s="339">
        <f>ROUND('BEŽNÉ VÝDAVKY'!E35/30.126,2)</f>
        <v>9.99</v>
      </c>
      <c r="F35" s="530">
        <f>ROUND('BEŽNÉ VÝDAVKY'!F35/30.126,2)</f>
        <v>10.42</v>
      </c>
      <c r="G35" s="318">
        <f>ROUND('BEŽNÉ VÝDAVKY'!G35/30.126,2)</f>
        <v>10.85</v>
      </c>
    </row>
    <row r="36" spans="2:7" ht="13.5" thickBot="1">
      <c r="B36" s="671"/>
      <c r="C36" s="137">
        <v>630</v>
      </c>
      <c r="D36" s="25" t="s">
        <v>65</v>
      </c>
      <c r="E36" s="339">
        <f>ROUND('BEŽNÉ VÝDAVKY'!E36/30.126,2)</f>
        <v>6.51</v>
      </c>
      <c r="F36" s="530">
        <f>ROUND('BEŽNÉ VÝDAVKY'!F36/30.126,2)</f>
        <v>6.77</v>
      </c>
      <c r="G36" s="318">
        <f>ROUND('BEŽNÉ VÝDAVKY'!G36/30.126,2)</f>
        <v>7.07</v>
      </c>
    </row>
    <row r="37" spans="2:7" s="39" customFormat="1" ht="15.75" thickBot="1">
      <c r="B37" s="108" t="s">
        <v>16</v>
      </c>
      <c r="C37" s="618" t="s">
        <v>17</v>
      </c>
      <c r="D37" s="619"/>
      <c r="E37" s="337">
        <f>E38</f>
        <v>0.17</v>
      </c>
      <c r="F37" s="497">
        <f>F38</f>
        <v>0.2</v>
      </c>
      <c r="G37" s="313">
        <f>G38</f>
        <v>0.2</v>
      </c>
    </row>
    <row r="38" spans="2:7" ht="13.5" thickBot="1">
      <c r="B38" s="112"/>
      <c r="C38" s="144">
        <v>640</v>
      </c>
      <c r="D38" s="17" t="s">
        <v>328</v>
      </c>
      <c r="E38" s="408">
        <f>ROUND('BEŽNÉ VÝDAVKY'!E38/30.126,2)</f>
        <v>0.17</v>
      </c>
      <c r="F38" s="533">
        <f>ROUND('BEŽNÉ VÝDAVKY'!F38/30.126,2)</f>
        <v>0.2</v>
      </c>
      <c r="G38" s="289">
        <f>ROUND('BEŽNÉ VÝDAVKY'!G38/30.126,2)</f>
        <v>0.2</v>
      </c>
    </row>
    <row r="39" spans="2:7" ht="15.75" thickBot="1">
      <c r="B39" s="108" t="s">
        <v>148</v>
      </c>
      <c r="C39" s="618" t="s">
        <v>30</v>
      </c>
      <c r="D39" s="619"/>
      <c r="E39" s="379">
        <f>SUM(E40:E42)</f>
        <v>38.14</v>
      </c>
      <c r="F39" s="494">
        <f>SUM(F40:F42)</f>
        <v>39.69</v>
      </c>
      <c r="G39" s="290">
        <f>SUM(G40:G42)</f>
        <v>41.370000000000005</v>
      </c>
    </row>
    <row r="40" spans="2:7" ht="12.75">
      <c r="B40" s="670"/>
      <c r="C40" s="136">
        <v>610</v>
      </c>
      <c r="D40" s="23" t="s">
        <v>1</v>
      </c>
      <c r="E40" s="338">
        <f>ROUND('BEŽNÉ VÝDAVKY'!E40/30.126,2)</f>
        <v>20.31</v>
      </c>
      <c r="F40" s="529">
        <f>ROUND('BEŽNÉ VÝDAVKY'!F40/30.126,2)</f>
        <v>21.14</v>
      </c>
      <c r="G40" s="317">
        <f>ROUND('BEŽNÉ VÝDAVKY'!G40/30.126,2)</f>
        <v>22.01</v>
      </c>
    </row>
    <row r="41" spans="2:7" ht="12.75">
      <c r="B41" s="701"/>
      <c r="C41" s="137">
        <v>620</v>
      </c>
      <c r="D41" s="25" t="s">
        <v>2</v>
      </c>
      <c r="E41" s="339">
        <f>ROUND('BEŽNÉ VÝDAVKY'!E41/30.126,2)</f>
        <v>8</v>
      </c>
      <c r="F41" s="530">
        <f>ROUND('BEŽNÉ VÝDAVKY'!F41/30.126,2)</f>
        <v>8.33</v>
      </c>
      <c r="G41" s="318">
        <f>ROUND('BEŽNÉ VÝDAVKY'!G41/30.126,2)</f>
        <v>8.7</v>
      </c>
    </row>
    <row r="42" spans="2:7" ht="13.5" thickBot="1">
      <c r="B42" s="671"/>
      <c r="C42" s="150">
        <v>630</v>
      </c>
      <c r="D42" s="37" t="s">
        <v>65</v>
      </c>
      <c r="E42" s="409">
        <f>ROUND('BEŽNÉ VÝDAVKY'!E42/30.126,2)</f>
        <v>9.83</v>
      </c>
      <c r="F42" s="534">
        <f>ROUND('BEŽNÉ VÝDAVKY'!F42/30.126,2)</f>
        <v>10.22</v>
      </c>
      <c r="G42" s="323">
        <f>ROUND('BEŽNÉ VÝDAVKY'!G42/30.126,2)</f>
        <v>10.66</v>
      </c>
    </row>
    <row r="43" spans="2:7" s="39" customFormat="1" ht="15.75" thickBot="1">
      <c r="B43" s="108" t="s">
        <v>150</v>
      </c>
      <c r="C43" s="618" t="s">
        <v>18</v>
      </c>
      <c r="D43" s="619"/>
      <c r="E43" s="337">
        <f>SUM(E44:E45)</f>
        <v>221.07</v>
      </c>
      <c r="F43" s="497">
        <f>SUM(F44:F45)</f>
        <v>228.21</v>
      </c>
      <c r="G43" s="279">
        <f>SUM(G44:G45)</f>
        <v>235.61</v>
      </c>
    </row>
    <row r="44" spans="2:7" s="39" customFormat="1" ht="13.5" customHeight="1">
      <c r="B44" s="674"/>
      <c r="C44" s="145">
        <v>640</v>
      </c>
      <c r="D44" s="126" t="s">
        <v>168</v>
      </c>
      <c r="E44" s="397">
        <f>ROUND('BEŽNÉ VÝDAVKY'!E44/30.126,2)</f>
        <v>177.92</v>
      </c>
      <c r="F44" s="496">
        <f>ROUND('BEŽNÉ VÝDAVKY'!F44/30.126,2)</f>
        <v>185.06</v>
      </c>
      <c r="G44" s="309">
        <f>ROUND('BEŽNÉ VÝDAVKY'!G44/30.126,2)</f>
        <v>192.46</v>
      </c>
    </row>
    <row r="45" spans="2:7" ht="13.5" thickBot="1">
      <c r="B45" s="675"/>
      <c r="C45" s="146">
        <v>640</v>
      </c>
      <c r="D45" s="125" t="s">
        <v>19</v>
      </c>
      <c r="E45" s="410">
        <f>ROUND('BEŽNÉ VÝDAVKY'!E45/30.126,2)</f>
        <v>43.15</v>
      </c>
      <c r="F45" s="535">
        <f>ROUND('BEŽNÉ VÝDAVKY'!F45/30.126,2)</f>
        <v>43.15</v>
      </c>
      <c r="G45" s="361">
        <f>ROUND('BEŽNÉ VÝDAVKY'!G45/30.126,2)</f>
        <v>43.15</v>
      </c>
    </row>
    <row r="46" spans="2:7" s="39" customFormat="1" ht="15.75" thickBot="1">
      <c r="B46" s="108" t="s">
        <v>20</v>
      </c>
      <c r="C46" s="618" t="s">
        <v>21</v>
      </c>
      <c r="D46" s="619"/>
      <c r="E46" s="337">
        <f>SUM(E51:E58)+E47</f>
        <v>74.16000000000001</v>
      </c>
      <c r="F46" s="497">
        <f>SUM(F51:F58)+F47</f>
        <v>77.14000000000001</v>
      </c>
      <c r="G46" s="313">
        <f>SUM(G51:G58)+G47</f>
        <v>80.4</v>
      </c>
    </row>
    <row r="47" spans="2:7" ht="13.5" thickBot="1">
      <c r="B47" s="672"/>
      <c r="C47" s="702" t="s">
        <v>263</v>
      </c>
      <c r="D47" s="703"/>
      <c r="E47" s="411">
        <f>SUM(E48:E50)</f>
        <v>27.680000000000003</v>
      </c>
      <c r="F47" s="536">
        <f>SUM(F48:F50)</f>
        <v>28.810000000000002</v>
      </c>
      <c r="G47" s="330">
        <f>SUM(G48:G50)</f>
        <v>30.01</v>
      </c>
    </row>
    <row r="48" spans="2:7" ht="12.75">
      <c r="B48" s="676"/>
      <c r="C48" s="147">
        <v>610</v>
      </c>
      <c r="D48" s="123" t="s">
        <v>1</v>
      </c>
      <c r="E48" s="412">
        <f>ROUND('BEŽNÉ VÝDAVKY'!E48/30.126,2)</f>
        <v>17.19</v>
      </c>
      <c r="F48" s="537">
        <f>ROUND('BEŽNÉ VÝDAVKY'!F48/30.126,2)</f>
        <v>17.89</v>
      </c>
      <c r="G48" s="324">
        <f>ROUND('BEŽNÉ VÝDAVKY'!G48/30.126,2)</f>
        <v>18.62</v>
      </c>
    </row>
    <row r="49" spans="2:7" ht="12.75">
      <c r="B49" s="676"/>
      <c r="C49" s="147">
        <v>620</v>
      </c>
      <c r="D49" s="123" t="s">
        <v>2</v>
      </c>
      <c r="E49" s="412">
        <f>ROUND('BEŽNÉ VÝDAVKY'!E49/30.126,2)</f>
        <v>6.51</v>
      </c>
      <c r="F49" s="537">
        <f>ROUND('BEŽNÉ VÝDAVKY'!F49/30.126,2)</f>
        <v>6.77</v>
      </c>
      <c r="G49" s="324">
        <f>ROUND('BEŽNÉ VÝDAVKY'!G49/30.126,2)</f>
        <v>7.07</v>
      </c>
    </row>
    <row r="50" spans="2:7" ht="13.5" thickBot="1">
      <c r="B50" s="676"/>
      <c r="C50" s="140">
        <v>630</v>
      </c>
      <c r="D50" s="13" t="s">
        <v>65</v>
      </c>
      <c r="E50" s="407">
        <f>ROUND('BEŽNÉ VÝDAVKY'!E50/30.126,2)</f>
        <v>3.98</v>
      </c>
      <c r="F50" s="532">
        <f>ROUND('BEŽNÉ VÝDAVKY'!F50/30.126,2)</f>
        <v>4.15</v>
      </c>
      <c r="G50" s="321">
        <f>ROUND('BEŽNÉ VÝDAVKY'!G50/30.126,2)</f>
        <v>4.32</v>
      </c>
    </row>
    <row r="51" spans="2:7" ht="12.75">
      <c r="B51" s="676"/>
      <c r="C51" s="147">
        <v>600</v>
      </c>
      <c r="D51" s="123" t="s">
        <v>22</v>
      </c>
      <c r="E51" s="412">
        <f>ROUND('BEŽNÉ VÝDAVKY'!E51/30.126,2)</f>
        <v>18.26</v>
      </c>
      <c r="F51" s="537">
        <f>ROUND('BEŽNÉ VÝDAVKY'!F51/30.126,2)</f>
        <v>18.99</v>
      </c>
      <c r="G51" s="324">
        <f>ROUND('BEŽNÉ VÝDAVKY'!G51/30.126,2)</f>
        <v>19.75</v>
      </c>
    </row>
    <row r="52" spans="2:7" ht="12.75">
      <c r="B52" s="676"/>
      <c r="C52" s="147">
        <v>600</v>
      </c>
      <c r="D52" s="123" t="s">
        <v>216</v>
      </c>
      <c r="E52" s="412">
        <f>ROUND('BEŽNÉ VÝDAVKY'!E52/30.126,2)</f>
        <v>6.64</v>
      </c>
      <c r="F52" s="537">
        <f>ROUND('BEŽNÉ VÝDAVKY'!F52/30.126,2)</f>
        <v>6.9</v>
      </c>
      <c r="G52" s="324">
        <f>ROUND('BEŽNÉ VÝDAVKY'!G52/30.126,2)</f>
        <v>7.2</v>
      </c>
    </row>
    <row r="53" spans="2:7" ht="12.75">
      <c r="B53" s="676"/>
      <c r="C53" s="147">
        <v>600</v>
      </c>
      <c r="D53" s="31" t="s">
        <v>23</v>
      </c>
      <c r="E53" s="413">
        <f>ROUND('BEŽNÉ VÝDAVKY'!E53/30.126,2)</f>
        <v>1.66</v>
      </c>
      <c r="F53" s="538">
        <f>ROUND('BEŽNÉ VÝDAVKY'!F53/30.126,2)</f>
        <v>1.73</v>
      </c>
      <c r="G53" s="325">
        <f>ROUND('BEŽNÉ VÝDAVKY'!G53/30.126,2)</f>
        <v>1.83</v>
      </c>
    </row>
    <row r="54" spans="2:7" ht="12.75">
      <c r="B54" s="676"/>
      <c r="C54" s="147">
        <v>600</v>
      </c>
      <c r="D54" s="31" t="s">
        <v>220</v>
      </c>
      <c r="E54" s="413">
        <f>ROUND('BEŽNÉ VÝDAVKY'!E54/30.126,2)</f>
        <v>6.64</v>
      </c>
      <c r="F54" s="538">
        <f>ROUND('BEŽNÉ VÝDAVKY'!F54/30.126,2)</f>
        <v>6.9</v>
      </c>
      <c r="G54" s="325">
        <f>ROUND('BEŽNÉ VÝDAVKY'!G54/30.126,2)</f>
        <v>7.2</v>
      </c>
    </row>
    <row r="55" spans="2:7" ht="12.75">
      <c r="B55" s="676"/>
      <c r="C55" s="147">
        <v>600</v>
      </c>
      <c r="D55" s="31" t="s">
        <v>24</v>
      </c>
      <c r="E55" s="413">
        <f>ROUND('BEŽNÉ VÝDAVKY'!E55/30.126,2)</f>
        <v>9.96</v>
      </c>
      <c r="F55" s="538">
        <f>ROUND('BEŽNÉ VÝDAVKY'!F55/30.126,2)</f>
        <v>10.36</v>
      </c>
      <c r="G55" s="325">
        <f>ROUND('BEŽNÉ VÝDAVKY'!G55/30.126,2)</f>
        <v>10.79</v>
      </c>
    </row>
    <row r="56" spans="2:7" ht="12.75">
      <c r="B56" s="676"/>
      <c r="C56" s="147">
        <v>600</v>
      </c>
      <c r="D56" s="31" t="s">
        <v>311</v>
      </c>
      <c r="E56" s="413">
        <f>ROUND('BEŽNÉ VÝDAVKY'!E56/30.126,2)</f>
        <v>0</v>
      </c>
      <c r="F56" s="538">
        <f>ROUND('BEŽNÉ VÝDAVKY'!F56/30.126,2)</f>
        <v>0</v>
      </c>
      <c r="G56" s="325">
        <f>ROUND('BEŽNÉ VÝDAVKY'!G56/30.126,2)</f>
        <v>0</v>
      </c>
    </row>
    <row r="57" spans="2:7" ht="12.75">
      <c r="B57" s="676"/>
      <c r="C57" s="147">
        <v>600</v>
      </c>
      <c r="D57" s="25" t="s">
        <v>222</v>
      </c>
      <c r="E57" s="413">
        <f>ROUND('BEŽNÉ VÝDAVKY'!E57/30.126,2)</f>
        <v>0</v>
      </c>
      <c r="F57" s="538">
        <f>ROUND('BEŽNÉ VÝDAVKY'!F57/30.126,2)</f>
        <v>0</v>
      </c>
      <c r="G57" s="325">
        <f>ROUND('BEŽNÉ VÝDAVKY'!G57/30.126,2)</f>
        <v>0</v>
      </c>
    </row>
    <row r="58" spans="2:7" ht="13.5" thickBot="1">
      <c r="B58" s="673"/>
      <c r="C58" s="147">
        <v>600</v>
      </c>
      <c r="D58" s="27" t="s">
        <v>221</v>
      </c>
      <c r="E58" s="414">
        <f>ROUND('BEŽNÉ VÝDAVKY'!E58/30.126,2)</f>
        <v>3.32</v>
      </c>
      <c r="F58" s="539">
        <f>ROUND('BEŽNÉ VÝDAVKY'!F58/30.126,2)</f>
        <v>3.45</v>
      </c>
      <c r="G58" s="326">
        <f>ROUND('BEŽNÉ VÝDAVKY'!G58/30.126,2)</f>
        <v>3.62</v>
      </c>
    </row>
    <row r="59" spans="2:7" s="39" customFormat="1" ht="15.75" thickBot="1">
      <c r="B59" s="108" t="s">
        <v>25</v>
      </c>
      <c r="C59" s="618" t="s">
        <v>26</v>
      </c>
      <c r="D59" s="619"/>
      <c r="E59" s="337">
        <f>SUM(E60:E62)</f>
        <v>21.61</v>
      </c>
      <c r="F59" s="497">
        <f>SUM(F60:F62)</f>
        <v>22.5</v>
      </c>
      <c r="G59" s="313">
        <f>SUM(G60:G62)</f>
        <v>23.47</v>
      </c>
    </row>
    <row r="60" spans="2:7" ht="12.75">
      <c r="B60" s="672"/>
      <c r="C60" s="148" t="s">
        <v>73</v>
      </c>
      <c r="D60" s="29" t="s">
        <v>194</v>
      </c>
      <c r="E60" s="397">
        <f>ROUND('BEŽNÉ VÝDAVKY'!E60/30.126,2)</f>
        <v>7.47</v>
      </c>
      <c r="F60" s="496">
        <f>ROUND('BEŽNÉ VÝDAVKY'!F60/30.126,2)</f>
        <v>7.77</v>
      </c>
      <c r="G60" s="309">
        <f>ROUND('BEŽNÉ VÝDAVKY'!G60/30.126,2)</f>
        <v>8.1</v>
      </c>
    </row>
    <row r="61" spans="2:7" ht="12.75">
      <c r="B61" s="676"/>
      <c r="C61" s="149" t="s">
        <v>73</v>
      </c>
      <c r="D61" s="31" t="s">
        <v>195</v>
      </c>
      <c r="E61" s="413">
        <f>ROUND('BEŽNÉ VÝDAVKY'!E61/30.126,2)</f>
        <v>7.6</v>
      </c>
      <c r="F61" s="538">
        <f>ROUND('BEŽNÉ VÝDAVKY'!F61/30.126,2)</f>
        <v>7.93</v>
      </c>
      <c r="G61" s="325">
        <f>ROUND('BEŽNÉ VÝDAVKY'!G61/30.126,2)</f>
        <v>8.27</v>
      </c>
    </row>
    <row r="62" spans="1:7" ht="15" thickBot="1">
      <c r="A62" s="39"/>
      <c r="B62" s="673"/>
      <c r="C62" s="138">
        <v>600</v>
      </c>
      <c r="D62" s="27" t="s">
        <v>196</v>
      </c>
      <c r="E62" s="340">
        <f>ROUND('BEŽNÉ VÝDAVKY'!E62/30.126,2)</f>
        <v>6.54</v>
      </c>
      <c r="F62" s="540">
        <f>ROUND('BEŽNÉ VÝDAVKY'!F62/30.126,2)</f>
        <v>6.8</v>
      </c>
      <c r="G62" s="327">
        <f>ROUND('BEŽNÉ VÝDAVKY'!G62/30.126,2)</f>
        <v>7.1</v>
      </c>
    </row>
    <row r="63" spans="1:7" s="39" customFormat="1" ht="18" customHeight="1" thickBot="1">
      <c r="A63" s="8"/>
      <c r="B63" s="108" t="s">
        <v>27</v>
      </c>
      <c r="C63" s="677" t="s">
        <v>28</v>
      </c>
      <c r="D63" s="678"/>
      <c r="E63" s="337">
        <f>E64</f>
        <v>398.33</v>
      </c>
      <c r="F63" s="497">
        <f>F64</f>
        <v>414.26</v>
      </c>
      <c r="G63" s="279">
        <f>G64</f>
        <v>430.86</v>
      </c>
    </row>
    <row r="64" spans="2:7" ht="13.5" thickBot="1">
      <c r="B64" s="234"/>
      <c r="C64" s="235">
        <v>640</v>
      </c>
      <c r="D64" s="236" t="s">
        <v>362</v>
      </c>
      <c r="E64" s="415">
        <f>ROUND('BEŽNÉ VÝDAVKY'!E64/30.126,2)</f>
        <v>398.33</v>
      </c>
      <c r="F64" s="541">
        <f>ROUND('BEŽNÉ VÝDAVKY'!F64/30.126,2)</f>
        <v>414.26</v>
      </c>
      <c r="G64" s="328">
        <f>ROUND('BEŽNÉ VÝDAVKY'!G64/30.126,2)</f>
        <v>430.86</v>
      </c>
    </row>
    <row r="65" spans="2:7" ht="13.5" customHeight="1" thickTop="1">
      <c r="B65" s="693" t="s">
        <v>62</v>
      </c>
      <c r="C65" s="681" t="s">
        <v>63</v>
      </c>
      <c r="D65" s="679" t="s">
        <v>64</v>
      </c>
      <c r="E65" s="668" t="s">
        <v>334</v>
      </c>
      <c r="F65" s="668" t="s">
        <v>375</v>
      </c>
      <c r="G65" s="659" t="s">
        <v>376</v>
      </c>
    </row>
    <row r="66" spans="2:7" ht="25.5" customHeight="1" thickBot="1">
      <c r="B66" s="694"/>
      <c r="C66" s="682"/>
      <c r="D66" s="680"/>
      <c r="E66" s="669"/>
      <c r="F66" s="669"/>
      <c r="G66" s="660"/>
    </row>
    <row r="67" spans="2:7" ht="16.5" thickBot="1" thickTop="1">
      <c r="B67" s="108" t="s">
        <v>29</v>
      </c>
      <c r="C67" s="677" t="s">
        <v>31</v>
      </c>
      <c r="D67" s="678"/>
      <c r="E67" s="337">
        <f>SUM(E68:E70)</f>
        <v>12.32</v>
      </c>
      <c r="F67" s="497">
        <f>SUM(F68:F70)</f>
        <v>12.85</v>
      </c>
      <c r="G67" s="313">
        <f>SUM(G68:G70)</f>
        <v>13.440000000000001</v>
      </c>
    </row>
    <row r="68" spans="2:7" ht="12.75">
      <c r="B68" s="672"/>
      <c r="C68" s="136">
        <v>610</v>
      </c>
      <c r="D68" s="23" t="s">
        <v>1</v>
      </c>
      <c r="E68" s="338">
        <f>ROUND('BEŽNÉ VÝDAVKY'!E68/30.126,2)</f>
        <v>7.27</v>
      </c>
      <c r="F68" s="529">
        <f>ROUND('BEŽNÉ VÝDAVKY'!F68/30.126,2)</f>
        <v>7.57</v>
      </c>
      <c r="G68" s="317">
        <f>ROUND('BEŽNÉ VÝDAVKY'!G68/30.126,2)</f>
        <v>7.9</v>
      </c>
    </row>
    <row r="69" spans="2:7" ht="12.75">
      <c r="B69" s="676"/>
      <c r="C69" s="137">
        <v>620</v>
      </c>
      <c r="D69" s="25" t="s">
        <v>2</v>
      </c>
      <c r="E69" s="339">
        <f>ROUND('BEŽNÉ VÝDAVKY'!E69/30.126,2)</f>
        <v>2.49</v>
      </c>
      <c r="F69" s="530">
        <f>ROUND('BEŽNÉ VÝDAVKY'!F69/30.126,2)</f>
        <v>2.59</v>
      </c>
      <c r="G69" s="318">
        <f>ROUND('BEŽNÉ VÝDAVKY'!G69/30.126,2)</f>
        <v>2.72</v>
      </c>
    </row>
    <row r="70" spans="2:7" ht="13.5" thickBot="1">
      <c r="B70" s="673"/>
      <c r="C70" s="138">
        <v>630</v>
      </c>
      <c r="D70" s="27" t="s">
        <v>65</v>
      </c>
      <c r="E70" s="340">
        <f>ROUND('BEŽNÉ VÝDAVKY'!E70/30.126,2)</f>
        <v>2.56</v>
      </c>
      <c r="F70" s="540">
        <f>ROUND('BEŽNÉ VÝDAVKY'!F70/30.126,2)</f>
        <v>2.69</v>
      </c>
      <c r="G70" s="327">
        <f>ROUND('BEŽNÉ VÝDAVKY'!G70/30.126,2)</f>
        <v>2.82</v>
      </c>
    </row>
    <row r="71" spans="2:7" ht="15.75" thickBot="1">
      <c r="B71" s="114" t="s">
        <v>32</v>
      </c>
      <c r="C71" s="683" t="s">
        <v>33</v>
      </c>
      <c r="D71" s="684"/>
      <c r="E71" s="331">
        <f>SUM(E72:E74)</f>
        <v>16.259999999999998</v>
      </c>
      <c r="F71" s="495">
        <f>SUM(F72:F74)</f>
        <v>16.96</v>
      </c>
      <c r="G71" s="308">
        <f>SUM(G72:G74)</f>
        <v>17.659999999999997</v>
      </c>
    </row>
    <row r="72" spans="2:7" ht="12.75">
      <c r="B72" s="672"/>
      <c r="C72" s="136">
        <v>610</v>
      </c>
      <c r="D72" s="23" t="s">
        <v>1</v>
      </c>
      <c r="E72" s="338">
        <f>ROUND('BEŽNÉ VÝDAVKY'!E72/30.126,2)</f>
        <v>9.49</v>
      </c>
      <c r="F72" s="529">
        <f>ROUND('BEŽNÉ VÝDAVKY'!F72/30.126,2)</f>
        <v>9.89</v>
      </c>
      <c r="G72" s="317">
        <f>ROUND('BEŽNÉ VÝDAVKY'!G72/30.126,2)</f>
        <v>10.29</v>
      </c>
    </row>
    <row r="73" spans="2:7" ht="12.75">
      <c r="B73" s="676"/>
      <c r="C73" s="137">
        <v>620</v>
      </c>
      <c r="D73" s="25" t="s">
        <v>2</v>
      </c>
      <c r="E73" s="339">
        <f>ROUND('BEŽNÉ VÝDAVKY'!E73/30.126,2)</f>
        <v>3.19</v>
      </c>
      <c r="F73" s="530">
        <f>ROUND('BEŽNÉ VÝDAVKY'!F73/30.126,2)</f>
        <v>3.32</v>
      </c>
      <c r="G73" s="318">
        <f>ROUND('BEŽNÉ VÝDAVKY'!G73/30.126,2)</f>
        <v>3.45</v>
      </c>
    </row>
    <row r="74" spans="2:7" ht="13.5" thickBot="1">
      <c r="B74" s="673"/>
      <c r="C74" s="138">
        <v>630</v>
      </c>
      <c r="D74" s="27" t="s">
        <v>65</v>
      </c>
      <c r="E74" s="340">
        <f>ROUND('BEŽNÉ VÝDAVKY'!E74/30.126,2)</f>
        <v>3.58</v>
      </c>
      <c r="F74" s="540">
        <f>ROUND('BEŽNÉ VÝDAVKY'!F74/30.126,2)</f>
        <v>3.75</v>
      </c>
      <c r="G74" s="327">
        <f>ROUND('BEŽNÉ VÝDAVKY'!G74/30.126,2)</f>
        <v>3.92</v>
      </c>
    </row>
    <row r="75" spans="2:7" ht="15.75" thickBot="1">
      <c r="B75" s="114" t="s">
        <v>169</v>
      </c>
      <c r="C75" s="614" t="s">
        <v>170</v>
      </c>
      <c r="D75" s="615"/>
      <c r="E75" s="331">
        <f>SUM(E76:E77)</f>
        <v>132.78</v>
      </c>
      <c r="F75" s="495">
        <f>SUM(F76:F77)</f>
        <v>138.09</v>
      </c>
      <c r="G75" s="308">
        <f>SUM(G76:G77)</f>
        <v>143.63</v>
      </c>
    </row>
    <row r="76" spans="2:7" ht="12.75">
      <c r="B76" s="670"/>
      <c r="C76" s="136">
        <v>640</v>
      </c>
      <c r="D76" s="34" t="s">
        <v>229</v>
      </c>
      <c r="E76" s="338">
        <f>ROUND('BEŽNÉ VÝDAVKY'!E76/30.126,2)</f>
        <v>0</v>
      </c>
      <c r="F76" s="529">
        <f>ROUND('BEŽNÉ VÝDAVKY'!F76/30.126,2)</f>
        <v>0</v>
      </c>
      <c r="G76" s="317">
        <f>ROUND('BEŽNÉ VÝDAVKY'!G76/30.126,2)</f>
        <v>0</v>
      </c>
    </row>
    <row r="77" spans="2:7" ht="13.5" thickBot="1">
      <c r="B77" s="671"/>
      <c r="C77" s="146">
        <v>640</v>
      </c>
      <c r="D77" s="237" t="s">
        <v>171</v>
      </c>
      <c r="E77" s="341">
        <f>ROUND('BEŽNÉ VÝDAVKY'!E77/30.126,2)</f>
        <v>132.78</v>
      </c>
      <c r="F77" s="531">
        <f>ROUND('BEŽNÉ VÝDAVKY'!F77/30.126,2)</f>
        <v>138.09</v>
      </c>
      <c r="G77" s="319">
        <f>ROUND('BEŽNÉ VÝDAVKY'!G77/30.126,2)</f>
        <v>143.63</v>
      </c>
    </row>
    <row r="78" spans="2:7" ht="15.75" thickBot="1">
      <c r="B78" s="114" t="s">
        <v>34</v>
      </c>
      <c r="C78" s="614" t="s">
        <v>35</v>
      </c>
      <c r="D78" s="615"/>
      <c r="E78" s="331">
        <f>E79</f>
        <v>4.98</v>
      </c>
      <c r="F78" s="495">
        <f>F79</f>
        <v>5.18</v>
      </c>
      <c r="G78" s="308">
        <f>G79</f>
        <v>5.41</v>
      </c>
    </row>
    <row r="79" spans="2:7" ht="13.5" thickBot="1">
      <c r="B79" s="113"/>
      <c r="C79" s="151"/>
      <c r="D79" s="14" t="s">
        <v>230</v>
      </c>
      <c r="E79" s="408">
        <f>ROUND('BEŽNÉ VÝDAVKY'!E79/30.126,2)</f>
        <v>4.98</v>
      </c>
      <c r="F79" s="533">
        <f>ROUND('BEŽNÉ VÝDAVKY'!F79/30.126,2)</f>
        <v>5.18</v>
      </c>
      <c r="G79" s="322">
        <f>ROUND('BEŽNÉ VÝDAVKY'!G79/30.126,2)</f>
        <v>5.41</v>
      </c>
    </row>
    <row r="80" spans="2:7" ht="15.75" thickBot="1">
      <c r="B80" s="114" t="s">
        <v>154</v>
      </c>
      <c r="C80" s="614" t="s">
        <v>155</v>
      </c>
      <c r="D80" s="615"/>
      <c r="E80" s="331">
        <f>E81</f>
        <v>215.76</v>
      </c>
      <c r="F80" s="495">
        <f>F81</f>
        <v>224.39</v>
      </c>
      <c r="G80" s="308">
        <f>G81</f>
        <v>233.39</v>
      </c>
    </row>
    <row r="81" spans="2:7" ht="13.5" thickBot="1">
      <c r="B81" s="113"/>
      <c r="C81" s="151">
        <v>640</v>
      </c>
      <c r="D81" s="14" t="s">
        <v>172</v>
      </c>
      <c r="E81" s="408">
        <f>ROUND('BEŽNÉ VÝDAVKY'!E81/30.126,2)</f>
        <v>215.76</v>
      </c>
      <c r="F81" s="533">
        <f>ROUND('BEŽNÉ VÝDAVKY'!F81/30.126,2)</f>
        <v>224.39</v>
      </c>
      <c r="G81" s="322">
        <f>ROUND('BEŽNÉ VÝDAVKY'!G81/30.126,2)</f>
        <v>233.39</v>
      </c>
    </row>
    <row r="82" spans="2:7" ht="15.75" thickBot="1">
      <c r="B82" s="114" t="s">
        <v>156</v>
      </c>
      <c r="C82" s="614" t="s">
        <v>157</v>
      </c>
      <c r="D82" s="615"/>
      <c r="E82" s="331">
        <f>SUM(E83:E84)</f>
        <v>304.72</v>
      </c>
      <c r="F82" s="331">
        <f>SUM(F83:F84)</f>
        <v>316.93</v>
      </c>
      <c r="G82" s="331">
        <f>SUM(G83:G84)</f>
        <v>329.65</v>
      </c>
    </row>
    <row r="83" spans="2:7" ht="12.75">
      <c r="B83" s="674"/>
      <c r="C83" s="136">
        <v>600</v>
      </c>
      <c r="D83" s="126" t="s">
        <v>313</v>
      </c>
      <c r="E83" s="397">
        <f>ROUND('BEŽNÉ VÝDAVKY'!E83/30.126,2)</f>
        <v>238.33</v>
      </c>
      <c r="F83" s="496">
        <f>ROUND('BEŽNÉ VÝDAVKY'!F83/30.126,2)</f>
        <v>247.89</v>
      </c>
      <c r="G83" s="309">
        <f>ROUND('BEŽNÉ VÝDAVKY'!G83/30.126,2)</f>
        <v>257.82</v>
      </c>
    </row>
    <row r="84" spans="2:7" ht="13.5" thickBot="1">
      <c r="B84" s="675"/>
      <c r="C84" s="146">
        <v>640</v>
      </c>
      <c r="D84" s="229" t="s">
        <v>172</v>
      </c>
      <c r="E84" s="341">
        <f>ROUND('BEŽNÉ VÝDAVKY'!E84/30.126,2)</f>
        <v>66.39</v>
      </c>
      <c r="F84" s="531">
        <f>ROUND('BEŽNÉ VÝDAVKY'!F84/30.126,2)</f>
        <v>69.04</v>
      </c>
      <c r="G84" s="319">
        <f>ROUND('BEŽNÉ VÝDAVKY'!G84/30.126,2)</f>
        <v>71.83</v>
      </c>
    </row>
    <row r="85" spans="2:9" ht="15.75" thickBot="1">
      <c r="B85" s="108" t="s">
        <v>36</v>
      </c>
      <c r="C85" s="618" t="s">
        <v>267</v>
      </c>
      <c r="D85" s="619"/>
      <c r="E85" s="337">
        <f>SUM(E86:E87)</f>
        <v>269.6</v>
      </c>
      <c r="F85" s="497">
        <f>SUM(F86:F87)</f>
        <v>278.40000000000003</v>
      </c>
      <c r="G85" s="313">
        <f>SUM(G86:G87)</f>
        <v>287.56</v>
      </c>
      <c r="H85" s="9"/>
      <c r="I85" s="9"/>
    </row>
    <row r="86" spans="2:7" ht="12.75">
      <c r="B86" s="672"/>
      <c r="C86" s="152"/>
      <c r="D86" s="23" t="s">
        <v>268</v>
      </c>
      <c r="E86" s="338">
        <f>ROUND('BEŽNÉ VÝDAVKY'!E86/30.126,2)</f>
        <v>219.81</v>
      </c>
      <c r="F86" s="529">
        <f>ROUND('BEŽNÉ VÝDAVKY'!F86/30.126,2)</f>
        <v>228.61</v>
      </c>
      <c r="G86" s="317">
        <f>ROUND('BEŽNÉ VÝDAVKY'!G86/30.126,2)</f>
        <v>237.77</v>
      </c>
    </row>
    <row r="87" spans="2:7" ht="13.5" thickBot="1">
      <c r="B87" s="673"/>
      <c r="C87" s="153"/>
      <c r="D87" s="27" t="s">
        <v>329</v>
      </c>
      <c r="E87" s="340">
        <f>ROUND('BEŽNÉ VÝDAVKY'!E87/30.126,2)</f>
        <v>49.79</v>
      </c>
      <c r="F87" s="540">
        <f>ROUND('BEŽNÉ VÝDAVKY'!F87/30.126,2)</f>
        <v>49.79</v>
      </c>
      <c r="G87" s="327">
        <f>ROUND('BEŽNÉ VÝDAVKY'!G87/30.126,2)</f>
        <v>49.79</v>
      </c>
    </row>
    <row r="88" spans="2:7" ht="15.75" thickBot="1">
      <c r="B88" s="108" t="s">
        <v>37</v>
      </c>
      <c r="C88" s="618" t="s">
        <v>38</v>
      </c>
      <c r="D88" s="619"/>
      <c r="E88" s="337">
        <f>SUM(E89:E94)</f>
        <v>291.15</v>
      </c>
      <c r="F88" s="497">
        <f>SUM(F89:F94)</f>
        <v>302.83000000000004</v>
      </c>
      <c r="G88" s="313">
        <f>SUM(G89:G94)</f>
        <v>314.98</v>
      </c>
    </row>
    <row r="89" spans="2:7" ht="12.75">
      <c r="B89" s="672"/>
      <c r="C89" s="154"/>
      <c r="D89" s="34" t="s">
        <v>39</v>
      </c>
      <c r="E89" s="338">
        <f>ROUND('BEŽNÉ VÝDAVKY'!E89/30.126,2)</f>
        <v>8.66</v>
      </c>
      <c r="F89" s="529">
        <f>ROUND('BEŽNÉ VÝDAVKY'!F89/30.126,2)</f>
        <v>9.03</v>
      </c>
      <c r="G89" s="317">
        <f>ROUND('BEŽNÉ VÝDAVKY'!G89/30.126,2)</f>
        <v>9.39</v>
      </c>
    </row>
    <row r="90" spans="2:7" ht="12.75">
      <c r="B90" s="676"/>
      <c r="C90" s="155"/>
      <c r="D90" s="35" t="s">
        <v>40</v>
      </c>
      <c r="E90" s="339">
        <f>ROUND('BEŽNÉ VÝDAVKY'!E90/30.126,2)</f>
        <v>0</v>
      </c>
      <c r="F90" s="530">
        <f>ROUND('BEŽNÉ VÝDAVKY'!F90/30.126,2)</f>
        <v>0</v>
      </c>
      <c r="G90" s="318">
        <f>ROUND('BEŽNÉ VÝDAVKY'!G90/30.126,2)</f>
        <v>0</v>
      </c>
    </row>
    <row r="91" spans="2:7" ht="12.75">
      <c r="B91" s="676"/>
      <c r="C91" s="155"/>
      <c r="D91" s="35" t="s">
        <v>41</v>
      </c>
      <c r="E91" s="339">
        <f>ROUND('BEŽNÉ VÝDAVKY'!E91/30.126,2)</f>
        <v>16.6</v>
      </c>
      <c r="F91" s="530">
        <f>ROUND('BEŽNÉ VÝDAVKY'!F91/30.126,2)</f>
        <v>17.26</v>
      </c>
      <c r="G91" s="318">
        <f>ROUND('BEŽNÉ VÝDAVKY'!G91/30.126,2)</f>
        <v>17.96</v>
      </c>
    </row>
    <row r="92" spans="2:7" ht="12.75">
      <c r="B92" s="676"/>
      <c r="C92" s="155"/>
      <c r="D92" s="35" t="s">
        <v>264</v>
      </c>
      <c r="E92" s="339">
        <f>ROUND('BEŽNÉ VÝDAVKY'!E92/30.126,2)</f>
        <v>76.35</v>
      </c>
      <c r="F92" s="530">
        <f>ROUND('BEŽNÉ VÝDAVKY'!F92/30.126,2)</f>
        <v>79.4</v>
      </c>
      <c r="G92" s="318">
        <f>ROUND('BEŽNÉ VÝDAVKY'!G92/30.126,2)</f>
        <v>82.59</v>
      </c>
    </row>
    <row r="93" spans="2:7" ht="12.75">
      <c r="B93" s="676"/>
      <c r="C93" s="155"/>
      <c r="D93" s="35" t="s">
        <v>265</v>
      </c>
      <c r="E93" s="339">
        <f>ROUND('BEŽNÉ VÝDAVKY'!E93/30.126,2)</f>
        <v>162.65</v>
      </c>
      <c r="F93" s="530">
        <f>ROUND('BEŽNÉ VÝDAVKY'!F93/30.126,2)</f>
        <v>169.16</v>
      </c>
      <c r="G93" s="318">
        <f>ROUND('BEŽNÉ VÝDAVKY'!G93/30.126,2)</f>
        <v>175.93</v>
      </c>
    </row>
    <row r="94" spans="2:7" ht="13.5" thickBot="1">
      <c r="B94" s="673"/>
      <c r="C94" s="138"/>
      <c r="D94" s="36" t="s">
        <v>266</v>
      </c>
      <c r="E94" s="340">
        <f>ROUND('BEŽNÉ VÝDAVKY'!E94/30.126,2)</f>
        <v>26.89</v>
      </c>
      <c r="F94" s="540">
        <f>ROUND('BEŽNÉ VÝDAVKY'!F94/30.126,2)</f>
        <v>27.98</v>
      </c>
      <c r="G94" s="327">
        <f>ROUND('BEŽNÉ VÝDAVKY'!G94/30.126,2)</f>
        <v>29.11</v>
      </c>
    </row>
    <row r="95" spans="2:7" s="41" customFormat="1" ht="15.75" thickBot="1">
      <c r="B95" s="135" t="s">
        <v>162</v>
      </c>
      <c r="C95" s="618" t="s">
        <v>163</v>
      </c>
      <c r="D95" s="619"/>
      <c r="E95" s="331">
        <f>SUM(E96:E97)</f>
        <v>56.43</v>
      </c>
      <c r="F95" s="495">
        <f>SUM(F96:F97)</f>
        <v>58.69</v>
      </c>
      <c r="G95" s="308">
        <f>SUM(G96:G97)</f>
        <v>61.08</v>
      </c>
    </row>
    <row r="96" spans="2:7" ht="12.75">
      <c r="B96" s="672"/>
      <c r="C96" s="136">
        <v>630</v>
      </c>
      <c r="D96" s="34" t="s">
        <v>164</v>
      </c>
      <c r="E96" s="338">
        <f>ROUND('BEŽNÉ VÝDAVKY'!E96/30.126,2)</f>
        <v>46.47</v>
      </c>
      <c r="F96" s="529">
        <f>ROUND('BEŽNÉ VÝDAVKY'!F96/30.126,2)</f>
        <v>48.33</v>
      </c>
      <c r="G96" s="317">
        <f>ROUND('BEŽNÉ VÝDAVKY'!G96/30.126,2)</f>
        <v>50.29</v>
      </c>
    </row>
    <row r="97" spans="2:7" ht="13.5" thickBot="1">
      <c r="B97" s="673"/>
      <c r="C97" s="138">
        <v>630</v>
      </c>
      <c r="D97" s="36" t="s">
        <v>165</v>
      </c>
      <c r="E97" s="340">
        <f>ROUND('BEŽNÉ VÝDAVKY'!E97/30.126,2)</f>
        <v>9.96</v>
      </c>
      <c r="F97" s="540">
        <f>ROUND('BEŽNÉ VÝDAVKY'!F97/30.126,2)</f>
        <v>10.36</v>
      </c>
      <c r="G97" s="327">
        <f>ROUND('BEŽNÉ VÝDAVKY'!G97/30.126,2)</f>
        <v>10.79</v>
      </c>
    </row>
    <row r="98" spans="2:7" s="39" customFormat="1" ht="15.75" thickBot="1">
      <c r="B98" s="114" t="s">
        <v>42</v>
      </c>
      <c r="C98" s="618" t="s">
        <v>43</v>
      </c>
      <c r="D98" s="619"/>
      <c r="E98" s="337">
        <f>SUM(E99:E100)</f>
        <v>14.94</v>
      </c>
      <c r="F98" s="497">
        <f>SUM(F99:F100)</f>
        <v>14.94</v>
      </c>
      <c r="G98" s="313">
        <f>SUM(G99:G100)</f>
        <v>14.94</v>
      </c>
    </row>
    <row r="99" spans="2:7" ht="12.75">
      <c r="B99" s="695"/>
      <c r="C99" s="685"/>
      <c r="D99" s="25" t="s">
        <v>199</v>
      </c>
      <c r="E99" s="339">
        <f>ROUND('BEŽNÉ VÝDAVKY'!E99/30.126,2)</f>
        <v>11.62</v>
      </c>
      <c r="F99" s="530">
        <f>ROUND('BEŽNÉ VÝDAVKY'!F99/30.126,2)</f>
        <v>11.62</v>
      </c>
      <c r="G99" s="318">
        <f>ROUND('BEŽNÉ VÝDAVKY'!G99/30.126,2)</f>
        <v>11.62</v>
      </c>
    </row>
    <row r="100" spans="2:7" ht="13.5" thickBot="1">
      <c r="B100" s="700"/>
      <c r="C100" s="687"/>
      <c r="D100" s="27" t="s">
        <v>198</v>
      </c>
      <c r="E100" s="340">
        <f>ROUND('BEŽNÉ VÝDAVKY'!E100/30.126,2)</f>
        <v>3.32</v>
      </c>
      <c r="F100" s="540">
        <f>ROUND('BEŽNÉ VÝDAVKY'!F100/30.126,2)</f>
        <v>3.32</v>
      </c>
      <c r="G100" s="327">
        <f>ROUND('BEŽNÉ VÝDAVKY'!G100/30.126,2)</f>
        <v>3.32</v>
      </c>
    </row>
    <row r="101" spans="2:7" s="39" customFormat="1" ht="15.75" thickBot="1">
      <c r="B101" s="108" t="s">
        <v>74</v>
      </c>
      <c r="C101" s="618" t="s">
        <v>44</v>
      </c>
      <c r="D101" s="619"/>
      <c r="E101" s="337">
        <f>E102+E106</f>
        <v>3937.02</v>
      </c>
      <c r="F101" s="497">
        <f>F102+F106</f>
        <v>4129.12</v>
      </c>
      <c r="G101" s="313">
        <f>G102+G106</f>
        <v>4331.009999999999</v>
      </c>
    </row>
    <row r="102" spans="2:7" s="252" customFormat="1" ht="13.5" thickBot="1">
      <c r="B102" s="699"/>
      <c r="C102" s="688" t="s">
        <v>45</v>
      </c>
      <c r="D102" s="689"/>
      <c r="E102" s="416">
        <f>SUM(E103:E105)</f>
        <v>31.299999999999997</v>
      </c>
      <c r="F102" s="542">
        <f>SUM(F103:F105)</f>
        <v>32.62</v>
      </c>
      <c r="G102" s="332">
        <f>SUM(G103:G105)</f>
        <v>34</v>
      </c>
    </row>
    <row r="103" spans="2:7" ht="12.75">
      <c r="B103" s="695"/>
      <c r="C103" s="157">
        <v>610</v>
      </c>
      <c r="D103" s="44" t="s">
        <v>1</v>
      </c>
      <c r="E103" s="344">
        <f>ROUND('BEŽNÉ VÝDAVKY'!E103/30.126,2)</f>
        <v>20.31</v>
      </c>
      <c r="F103" s="543">
        <f>ROUND('BEŽNÉ VÝDAVKY'!F103/30.126,2)</f>
        <v>21.14</v>
      </c>
      <c r="G103" s="333">
        <f>ROUND('BEŽNÉ VÝDAVKY'!G103/30.126,2)</f>
        <v>22.01</v>
      </c>
    </row>
    <row r="104" spans="2:7" ht="12.75">
      <c r="B104" s="695"/>
      <c r="C104" s="137">
        <v>620</v>
      </c>
      <c r="D104" s="25" t="s">
        <v>2</v>
      </c>
      <c r="E104" s="339">
        <f>ROUND('BEŽNÉ VÝDAVKY'!E104/30.126,2)</f>
        <v>7.6</v>
      </c>
      <c r="F104" s="530">
        <f>ROUND('BEŽNÉ VÝDAVKY'!F104/30.126,2)</f>
        <v>7.93</v>
      </c>
      <c r="G104" s="318">
        <f>ROUND('BEŽNÉ VÝDAVKY'!G104/30.126,2)</f>
        <v>8.27</v>
      </c>
    </row>
    <row r="105" spans="2:7" ht="13.5" thickBot="1">
      <c r="B105" s="695"/>
      <c r="C105" s="138">
        <v>630</v>
      </c>
      <c r="D105" s="27" t="s">
        <v>65</v>
      </c>
      <c r="E105" s="340">
        <f>ROUND('BEŽNÉ VÝDAVKY'!E105/30.126,2)</f>
        <v>3.39</v>
      </c>
      <c r="F105" s="540">
        <f>ROUND('BEŽNÉ VÝDAVKY'!F105/30.126,2)</f>
        <v>3.55</v>
      </c>
      <c r="G105" s="327">
        <f>ROUND('BEŽNÉ VÝDAVKY'!G105/30.126,2)</f>
        <v>3.72</v>
      </c>
    </row>
    <row r="106" spans="2:7" ht="13.5" thickBot="1">
      <c r="B106" s="695"/>
      <c r="C106" s="697" t="s">
        <v>167</v>
      </c>
      <c r="D106" s="698"/>
      <c r="E106" s="343">
        <f>SUM(E107:E110)</f>
        <v>3905.72</v>
      </c>
      <c r="F106" s="544">
        <f>SUM(F107:F110)</f>
        <v>4096.5</v>
      </c>
      <c r="G106" s="334">
        <f>SUM(G107:G110)</f>
        <v>4297.009999999999</v>
      </c>
    </row>
    <row r="107" spans="2:7" ht="12.75">
      <c r="B107" s="695"/>
      <c r="C107" s="685"/>
      <c r="D107" s="44" t="s">
        <v>330</v>
      </c>
      <c r="E107" s="344">
        <f>ROUND('BEŽNÉ VÝDAVKY'!E107/30.126,2)</f>
        <v>1726.08</v>
      </c>
      <c r="F107" s="543">
        <f>ROUND('BEŽNÉ VÝDAVKY'!F107/30.126,2)</f>
        <v>1829.65</v>
      </c>
      <c r="G107" s="333">
        <f>ROUND('BEŽNÉ VÝDAVKY'!G107/30.126,2)</f>
        <v>1939.45</v>
      </c>
    </row>
    <row r="108" spans="2:7" ht="12.75">
      <c r="B108" s="695"/>
      <c r="C108" s="686"/>
      <c r="D108" s="25" t="s">
        <v>331</v>
      </c>
      <c r="E108" s="339">
        <f>ROUND('BEŽNÉ VÝDAVKY'!E108/30.126,2)</f>
        <v>1946.62</v>
      </c>
      <c r="F108" s="530">
        <f>ROUND('BEŽNÉ VÝDAVKY'!F108/30.126,2)</f>
        <v>2024.5</v>
      </c>
      <c r="G108" s="318">
        <f>ROUND('BEŽNÉ VÝDAVKY'!G108/30.126,2)</f>
        <v>2105.49</v>
      </c>
    </row>
    <row r="109" spans="2:7" ht="12.75">
      <c r="B109" s="695"/>
      <c r="C109" s="686"/>
      <c r="D109" s="37" t="s">
        <v>231</v>
      </c>
      <c r="E109" s="409">
        <f>ROUND('BEŽNÉ VÝDAVKY'!E109/30.126,2)</f>
        <v>90.29</v>
      </c>
      <c r="F109" s="534">
        <f>ROUND('BEŽNÉ VÝDAVKY'!F109/30.126,2)</f>
        <v>93.91</v>
      </c>
      <c r="G109" s="323">
        <f>ROUND('BEŽNÉ VÝDAVKY'!G109/30.126,2)</f>
        <v>97.69</v>
      </c>
    </row>
    <row r="110" spans="2:7" ht="13.5" thickBot="1">
      <c r="B110" s="695"/>
      <c r="C110" s="687"/>
      <c r="D110" s="37" t="s">
        <v>46</v>
      </c>
      <c r="E110" s="409">
        <f>ROUND('BEŽNÉ VÝDAVKY'!E110/30.126,2)</f>
        <v>142.73</v>
      </c>
      <c r="F110" s="534">
        <f>ROUND('BEŽNÉ VÝDAVKY'!F110/30.126,2)</f>
        <v>148.44</v>
      </c>
      <c r="G110" s="323">
        <f>ROUND('BEŽNÉ VÝDAVKY'!G110/30.126,2)</f>
        <v>154.38</v>
      </c>
    </row>
    <row r="111" spans="2:7" s="39" customFormat="1" ht="15.75" thickBot="1">
      <c r="B111" s="115" t="s">
        <v>71</v>
      </c>
      <c r="C111" s="618" t="s">
        <v>47</v>
      </c>
      <c r="D111" s="619"/>
      <c r="E111" s="337">
        <f>SUM(E112:E114)</f>
        <v>31.6</v>
      </c>
      <c r="F111" s="497">
        <f>SUM(F112:F114)</f>
        <v>32.89</v>
      </c>
      <c r="G111" s="313">
        <f>SUM(G112:G114)</f>
        <v>34.25</v>
      </c>
    </row>
    <row r="112" spans="2:7" s="39" customFormat="1" ht="12.75" customHeight="1">
      <c r="B112" s="690"/>
      <c r="C112" s="157">
        <v>610</v>
      </c>
      <c r="D112" s="44" t="s">
        <v>1</v>
      </c>
      <c r="E112" s="344">
        <f>ROUND('BEŽNÉ VÝDAVKY'!E112/30.126,2)</f>
        <v>19.82</v>
      </c>
      <c r="F112" s="543">
        <f>ROUND('BEŽNÉ VÝDAVKY'!F112/30.126,2)</f>
        <v>20.61</v>
      </c>
      <c r="G112" s="333">
        <f>ROUND('BEŽNÉ VÝDAVKY'!G112/30.126,2)</f>
        <v>21.44</v>
      </c>
    </row>
    <row r="113" spans="2:7" s="39" customFormat="1" ht="12.75" customHeight="1">
      <c r="B113" s="691"/>
      <c r="C113" s="137">
        <v>620</v>
      </c>
      <c r="D113" s="25" t="s">
        <v>2</v>
      </c>
      <c r="E113" s="339">
        <f>ROUND('BEŽNÉ VÝDAVKY'!E113/30.126,2)</f>
        <v>7.3</v>
      </c>
      <c r="F113" s="530">
        <f>ROUND('BEŽNÉ VÝDAVKY'!F113/30.126,2)</f>
        <v>7.6</v>
      </c>
      <c r="G113" s="318">
        <f>ROUND('BEŽNÉ VÝDAVKY'!G113/30.126,2)</f>
        <v>7.93</v>
      </c>
    </row>
    <row r="114" spans="2:7" ht="12.75" customHeight="1" thickBot="1">
      <c r="B114" s="692"/>
      <c r="C114" s="138">
        <v>630</v>
      </c>
      <c r="D114" s="27" t="s">
        <v>65</v>
      </c>
      <c r="E114" s="340">
        <f>ROUND('BEŽNÉ VÝDAVKY'!E114/30.126,2)</f>
        <v>4.48</v>
      </c>
      <c r="F114" s="540">
        <f>ROUND('BEŽNÉ VÝDAVKY'!F114/30.126,2)</f>
        <v>4.68</v>
      </c>
      <c r="G114" s="327">
        <f>ROUND('BEŽNÉ VÝDAVKY'!G114/30.126,2)</f>
        <v>4.88</v>
      </c>
    </row>
    <row r="115" spans="2:7" s="39" customFormat="1" ht="15.75" thickBot="1">
      <c r="B115" s="108" t="s">
        <v>76</v>
      </c>
      <c r="C115" s="618" t="s">
        <v>48</v>
      </c>
      <c r="D115" s="619"/>
      <c r="E115" s="337">
        <f>E116+E120</f>
        <v>57.620000000000005</v>
      </c>
      <c r="F115" s="497">
        <f>F116+F120</f>
        <v>59.88</v>
      </c>
      <c r="G115" s="313">
        <f>G116+G120</f>
        <v>62.21</v>
      </c>
    </row>
    <row r="116" spans="2:7" ht="13.5" thickBot="1">
      <c r="B116" s="695"/>
      <c r="C116" s="688" t="s">
        <v>49</v>
      </c>
      <c r="D116" s="689"/>
      <c r="E116" s="416">
        <f>SUM(E117:E119)</f>
        <v>54.7</v>
      </c>
      <c r="F116" s="542">
        <f>SUM(F117:F119)</f>
        <v>56.96</v>
      </c>
      <c r="G116" s="332">
        <f>SUM(G117:G119)</f>
        <v>59.29</v>
      </c>
    </row>
    <row r="117" spans="2:7" ht="12.75">
      <c r="B117" s="695"/>
      <c r="C117" s="157">
        <v>610</v>
      </c>
      <c r="D117" s="44" t="s">
        <v>1</v>
      </c>
      <c r="E117" s="344">
        <f>ROUND('BEŽNÉ VÝDAVKY'!E117/30.126,2)</f>
        <v>30.8</v>
      </c>
      <c r="F117" s="543">
        <f>ROUND('BEŽNÉ VÝDAVKY'!F117/30.126,2)</f>
        <v>32.07</v>
      </c>
      <c r="G117" s="333">
        <f>ROUND('BEŽNÉ VÝDAVKY'!G117/30.126,2)</f>
        <v>33.36</v>
      </c>
    </row>
    <row r="118" spans="2:7" ht="12.75">
      <c r="B118" s="695"/>
      <c r="C118" s="137">
        <v>620</v>
      </c>
      <c r="D118" s="25" t="s">
        <v>2</v>
      </c>
      <c r="E118" s="339">
        <f>ROUND('BEŽNÉ VÝDAVKY'!E118/30.126,2)</f>
        <v>11.29</v>
      </c>
      <c r="F118" s="530">
        <f>ROUND('BEŽNÉ VÝDAVKY'!F118/30.126,2)</f>
        <v>11.75</v>
      </c>
      <c r="G118" s="318">
        <f>ROUND('BEŽNÉ VÝDAVKY'!G118/30.126,2)</f>
        <v>12.25</v>
      </c>
    </row>
    <row r="119" spans="2:7" ht="13.5" thickBot="1">
      <c r="B119" s="695"/>
      <c r="C119" s="138">
        <v>630</v>
      </c>
      <c r="D119" s="27" t="s">
        <v>65</v>
      </c>
      <c r="E119" s="340">
        <f>ROUND('BEŽNÉ VÝDAVKY'!E119/30.126,2)</f>
        <v>12.61</v>
      </c>
      <c r="F119" s="540">
        <f>ROUND('BEŽNÉ VÝDAVKY'!F119/30.126,2)</f>
        <v>13.14</v>
      </c>
      <c r="G119" s="327">
        <f>ROUND('BEŽNÉ VÝDAVKY'!G119/30.126,2)</f>
        <v>13.68</v>
      </c>
    </row>
    <row r="120" spans="2:7" ht="13.5" thickBot="1">
      <c r="B120" s="695"/>
      <c r="C120" s="697" t="s">
        <v>50</v>
      </c>
      <c r="D120" s="698"/>
      <c r="E120" s="417">
        <f>E121</f>
        <v>2.92</v>
      </c>
      <c r="F120" s="545">
        <f>F121</f>
        <v>2.92</v>
      </c>
      <c r="G120" s="335">
        <f>G121</f>
        <v>2.92</v>
      </c>
    </row>
    <row r="121" spans="2:7" ht="13.5" thickBot="1">
      <c r="B121" s="696"/>
      <c r="C121" s="233">
        <v>630</v>
      </c>
      <c r="D121" s="127" t="s">
        <v>65</v>
      </c>
      <c r="E121" s="418">
        <f>ROUND('BEŽNÉ VÝDAVKY'!E121/30.126,2)</f>
        <v>2.92</v>
      </c>
      <c r="F121" s="546">
        <f>ROUND('BEŽNÉ VÝDAVKY'!F121/30.126,2)</f>
        <v>2.92</v>
      </c>
      <c r="G121" s="336">
        <f>ROUND('BEŽNÉ VÝDAVKY'!G121/30.126,2)</f>
        <v>2.92</v>
      </c>
    </row>
    <row r="122" spans="2:7" ht="13.5" thickTop="1">
      <c r="B122" s="230"/>
      <c r="C122" s="230"/>
      <c r="D122" s="231"/>
      <c r="E122" s="232"/>
      <c r="F122" s="232"/>
      <c r="G122" s="7"/>
    </row>
    <row r="123" spans="2:7" ht="13.5" thickBot="1">
      <c r="B123" s="230"/>
      <c r="C123" s="230"/>
      <c r="D123" s="231"/>
      <c r="E123" s="232"/>
      <c r="F123" s="232"/>
      <c r="G123" s="232"/>
    </row>
    <row r="124" spans="2:7" ht="13.5" customHeight="1" thickTop="1">
      <c r="B124" s="693" t="s">
        <v>62</v>
      </c>
      <c r="C124" s="681" t="s">
        <v>63</v>
      </c>
      <c r="D124" s="679" t="s">
        <v>64</v>
      </c>
      <c r="E124" s="668" t="s">
        <v>334</v>
      </c>
      <c r="F124" s="668" t="s">
        <v>375</v>
      </c>
      <c r="G124" s="659" t="s">
        <v>376</v>
      </c>
    </row>
    <row r="125" spans="2:7" ht="26.25" customHeight="1" thickBot="1">
      <c r="B125" s="694"/>
      <c r="C125" s="682"/>
      <c r="D125" s="680"/>
      <c r="E125" s="669"/>
      <c r="F125" s="669"/>
      <c r="G125" s="660"/>
    </row>
    <row r="126" spans="2:7" s="41" customFormat="1" ht="16.5" thickBot="1" thickTop="1">
      <c r="B126" s="193" t="s">
        <v>77</v>
      </c>
      <c r="C126" s="618" t="s">
        <v>78</v>
      </c>
      <c r="D126" s="619"/>
      <c r="E126" s="337">
        <f>SUM(E127:E130)</f>
        <v>178.71000000000004</v>
      </c>
      <c r="F126" s="337">
        <f>SUM(F127:F130)</f>
        <v>185.89000000000001</v>
      </c>
      <c r="G126" s="337">
        <f>SUM(G127:G130)</f>
        <v>193.32000000000002</v>
      </c>
    </row>
    <row r="127" spans="2:7" ht="12.75">
      <c r="B127" s="699"/>
      <c r="C127" s="136">
        <v>610</v>
      </c>
      <c r="D127" s="23" t="s">
        <v>1</v>
      </c>
      <c r="E127" s="338">
        <f>ROUND('BEŽNÉ VÝDAVKY'!E127/30.126,2)</f>
        <v>126</v>
      </c>
      <c r="F127" s="338">
        <f>ROUND('BEŽNÉ VÝDAVKY'!F127/30.126,2)</f>
        <v>131.05</v>
      </c>
      <c r="G127" s="338">
        <f>ROUND('BEŽNÉ VÝDAVKY'!G127/30.126,2)</f>
        <v>136.29</v>
      </c>
    </row>
    <row r="128" spans="2:7" ht="12.75">
      <c r="B128" s="695"/>
      <c r="C128" s="137">
        <v>620</v>
      </c>
      <c r="D128" s="25" t="s">
        <v>2</v>
      </c>
      <c r="E128" s="339">
        <f>ROUND('BEŽNÉ VÝDAVKY'!E128/30.126,2)</f>
        <v>44.11</v>
      </c>
      <c r="F128" s="339">
        <f>ROUND('BEŽNÉ VÝDAVKY'!F128/30.126,2)</f>
        <v>45.91</v>
      </c>
      <c r="G128" s="339">
        <f>ROUND('BEŽNÉ VÝDAVKY'!G128/30.126,2)</f>
        <v>47.77</v>
      </c>
    </row>
    <row r="129" spans="2:7" ht="13.5" thickBot="1">
      <c r="B129" s="695"/>
      <c r="C129" s="138">
        <v>630</v>
      </c>
      <c r="D129" s="27" t="s">
        <v>65</v>
      </c>
      <c r="E129" s="340">
        <f>ROUND('BEŽNÉ VÝDAVKY'!E129/30.126,2)</f>
        <v>7.77</v>
      </c>
      <c r="F129" s="340">
        <f>ROUND('BEŽNÉ VÝDAVKY'!F129/30.126,2)</f>
        <v>8.1</v>
      </c>
      <c r="G129" s="340">
        <f>ROUND('BEŽNÉ VÝDAVKY'!G129/30.126,2)</f>
        <v>8.43</v>
      </c>
    </row>
    <row r="130" spans="2:7" ht="13.5" thickBot="1">
      <c r="B130" s="700"/>
      <c r="C130" s="146">
        <v>630</v>
      </c>
      <c r="D130" s="229" t="s">
        <v>332</v>
      </c>
      <c r="E130" s="341">
        <f>ROUND('BEŽNÉ VÝDAVKY'!E130/30.126,2)</f>
        <v>0.83</v>
      </c>
      <c r="F130" s="341">
        <f>ROUND('BEŽNÉ VÝDAVKY'!F130/30.126,2)</f>
        <v>0.83</v>
      </c>
      <c r="G130" s="341">
        <f>ROUND('BEŽNÉ VÝDAVKY'!G130/30.126,2)</f>
        <v>0.83</v>
      </c>
    </row>
    <row r="131" spans="2:7" s="41" customFormat="1" ht="15.75" thickBot="1">
      <c r="B131" s="238" t="s">
        <v>51</v>
      </c>
      <c r="C131" s="614" t="s">
        <v>79</v>
      </c>
      <c r="D131" s="615"/>
      <c r="E131" s="331">
        <f>SUM(E132:E134)</f>
        <v>50.43000000000001</v>
      </c>
      <c r="F131" s="331">
        <f>SUM(F132:F134)</f>
        <v>52.52</v>
      </c>
      <c r="G131" s="331">
        <f>SUM(G132:G134)</f>
        <v>54.67</v>
      </c>
    </row>
    <row r="132" spans="2:7" s="41" customFormat="1" ht="12.75" customHeight="1">
      <c r="B132" s="704"/>
      <c r="C132" s="136">
        <v>610</v>
      </c>
      <c r="D132" s="23" t="s">
        <v>1</v>
      </c>
      <c r="E132" s="338">
        <f>ROUND('BEŽNÉ VÝDAVKY'!E132/30.126,2)</f>
        <v>29.91</v>
      </c>
      <c r="F132" s="338">
        <f>ROUND('BEŽNÉ VÝDAVKY'!F132/30.126,2)</f>
        <v>31.14</v>
      </c>
      <c r="G132" s="338">
        <f>ROUND('BEŽNÉ VÝDAVKY'!G132/30.126,2)</f>
        <v>32.4</v>
      </c>
    </row>
    <row r="133" spans="2:7" s="41" customFormat="1" ht="12.75" customHeight="1">
      <c r="B133" s="705"/>
      <c r="C133" s="137">
        <v>620</v>
      </c>
      <c r="D133" s="25" t="s">
        <v>2</v>
      </c>
      <c r="E133" s="339">
        <f>ROUND('BEŽNÉ VÝDAVKY'!E133/30.126,2)</f>
        <v>11.29</v>
      </c>
      <c r="F133" s="339">
        <f>ROUND('BEŽNÉ VÝDAVKY'!F133/30.126,2)</f>
        <v>11.75</v>
      </c>
      <c r="G133" s="339">
        <f>ROUND('BEŽNÉ VÝDAVKY'!G133/30.126,2)</f>
        <v>12.25</v>
      </c>
    </row>
    <row r="134" spans="2:7" s="41" customFormat="1" ht="12.75" customHeight="1" thickBot="1">
      <c r="B134" s="706"/>
      <c r="C134" s="138">
        <v>630</v>
      </c>
      <c r="D134" s="27" t="s">
        <v>65</v>
      </c>
      <c r="E134" s="340">
        <f>ROUND('BEŽNÉ VÝDAVKY'!E134/30.126,2)</f>
        <v>9.23</v>
      </c>
      <c r="F134" s="340">
        <f>ROUND('BEŽNÉ VÝDAVKY'!F134/30.126,2)</f>
        <v>9.63</v>
      </c>
      <c r="G134" s="340">
        <f>ROUND('BEŽNÉ VÝDAVKY'!G134/30.126,2)</f>
        <v>10.02</v>
      </c>
    </row>
    <row r="135" spans="2:7" s="39" customFormat="1" ht="30.75" customHeight="1" thickBot="1">
      <c r="B135" s="239" t="s">
        <v>52</v>
      </c>
      <c r="C135" s="713" t="s">
        <v>75</v>
      </c>
      <c r="D135" s="714"/>
      <c r="E135" s="342">
        <f>E136+E140</f>
        <v>132.84</v>
      </c>
      <c r="F135" s="342">
        <f>F136+F140</f>
        <v>138.21</v>
      </c>
      <c r="G135" s="342">
        <f>G136+G140</f>
        <v>143.86</v>
      </c>
    </row>
    <row r="136" spans="2:7" s="39" customFormat="1" ht="12.75" customHeight="1" thickBot="1">
      <c r="B136" s="711"/>
      <c r="C136" s="709" t="s">
        <v>53</v>
      </c>
      <c r="D136" s="710"/>
      <c r="E136" s="371">
        <f>SUM(E137:E139)</f>
        <v>58.98</v>
      </c>
      <c r="F136" s="371">
        <f>SUM(F137:F139)</f>
        <v>61.370000000000005</v>
      </c>
      <c r="G136" s="371">
        <f>SUM(G137:G139)</f>
        <v>63.86</v>
      </c>
    </row>
    <row r="137" spans="2:7" s="39" customFormat="1" ht="12.75" customHeight="1">
      <c r="B137" s="712"/>
      <c r="C137" s="157">
        <v>610</v>
      </c>
      <c r="D137" s="44" t="s">
        <v>1</v>
      </c>
      <c r="E137" s="373">
        <f>ROUND('BEŽNÉ VÝDAVKY'!E137/30.126,2)</f>
        <v>42.29</v>
      </c>
      <c r="F137" s="373">
        <f>ROUND('BEŽNÉ VÝDAVKY'!F137/30.126,2)</f>
        <v>43.98</v>
      </c>
      <c r="G137" s="373">
        <f>ROUND('BEŽNÉ VÝDAVKY'!G137/30.126,2)</f>
        <v>45.74</v>
      </c>
    </row>
    <row r="138" spans="2:7" s="39" customFormat="1" ht="12.75" customHeight="1">
      <c r="B138" s="712"/>
      <c r="C138" s="137">
        <v>620</v>
      </c>
      <c r="D138" s="25" t="s">
        <v>2</v>
      </c>
      <c r="E138" s="375">
        <f>ROUND('BEŽNÉ VÝDAVKY'!E138/30.126,2)</f>
        <v>14.7</v>
      </c>
      <c r="F138" s="375">
        <f>ROUND('BEŽNÉ VÝDAVKY'!F138/30.126,2)</f>
        <v>15.3</v>
      </c>
      <c r="G138" s="375">
        <f>ROUND('BEŽNÉ VÝDAVKY'!G138/30.126,2)</f>
        <v>15.93</v>
      </c>
    </row>
    <row r="139" spans="2:7" ht="13.5" thickBot="1">
      <c r="B139" s="712"/>
      <c r="C139" s="138">
        <v>630</v>
      </c>
      <c r="D139" s="27" t="s">
        <v>65</v>
      </c>
      <c r="E139" s="340">
        <f>ROUND('BEŽNÉ VÝDAVKY'!E139/30.126,2)</f>
        <v>1.99</v>
      </c>
      <c r="F139" s="340">
        <f>ROUND('BEŽNÉ VÝDAVKY'!F139/30.126,2)</f>
        <v>2.09</v>
      </c>
      <c r="G139" s="340">
        <f>ROUND('BEŽNÉ VÝDAVKY'!G139/30.126,2)</f>
        <v>2.19</v>
      </c>
    </row>
    <row r="140" spans="2:7" ht="13.5" thickBot="1">
      <c r="B140" s="712"/>
      <c r="C140" s="697" t="s">
        <v>192</v>
      </c>
      <c r="D140" s="698"/>
      <c r="E140" s="343">
        <f>SUM(E141:E146)</f>
        <v>73.86</v>
      </c>
      <c r="F140" s="343">
        <f>SUM(F141:F146)</f>
        <v>76.84</v>
      </c>
      <c r="G140" s="343">
        <f>SUM(G141:G146)</f>
        <v>80</v>
      </c>
    </row>
    <row r="141" spans="2:7" ht="12.75">
      <c r="B141" s="712"/>
      <c r="C141" s="158"/>
      <c r="D141" s="119" t="s">
        <v>54</v>
      </c>
      <c r="E141" s="344">
        <f>ROUND('BEŽNÉ VÝDAVKY'!E141/30.126,2)</f>
        <v>6.31</v>
      </c>
      <c r="F141" s="344">
        <f>ROUND('BEŽNÉ VÝDAVKY'!F141/30.126,2)</f>
        <v>6.57</v>
      </c>
      <c r="G141" s="344">
        <f>ROUND('BEŽNÉ VÝDAVKY'!G141/30.126,2)</f>
        <v>6.84</v>
      </c>
    </row>
    <row r="142" spans="2:7" ht="12.75">
      <c r="B142" s="712"/>
      <c r="C142" s="156"/>
      <c r="D142" s="35" t="s">
        <v>274</v>
      </c>
      <c r="E142" s="339">
        <f>ROUND('BEŽNÉ VÝDAVKY'!E142/30.126,2)</f>
        <v>2.49</v>
      </c>
      <c r="F142" s="339">
        <f>ROUND('BEŽNÉ VÝDAVKY'!F142/30.126,2)</f>
        <v>2.59</v>
      </c>
      <c r="G142" s="339">
        <f>ROUND('BEŽNÉ VÝDAVKY'!G142/30.126,2)</f>
        <v>2.72</v>
      </c>
    </row>
    <row r="143" spans="2:7" ht="12.75">
      <c r="B143" s="712"/>
      <c r="C143" s="156">
        <v>630</v>
      </c>
      <c r="D143" s="35" t="s">
        <v>55</v>
      </c>
      <c r="E143" s="339">
        <f>ROUND('BEŽNÉ VÝDAVKY'!E143/30.126,2)</f>
        <v>36.51</v>
      </c>
      <c r="F143" s="339">
        <f>ROUND('BEŽNÉ VÝDAVKY'!F143/30.126,2)</f>
        <v>37.97</v>
      </c>
      <c r="G143" s="339">
        <f>ROUND('BEŽNÉ VÝDAVKY'!G143/30.126,2)</f>
        <v>39.5</v>
      </c>
    </row>
    <row r="144" spans="2:7" ht="12.75">
      <c r="B144" s="712"/>
      <c r="C144" s="156">
        <v>630</v>
      </c>
      <c r="D144" s="35" t="s">
        <v>56</v>
      </c>
      <c r="E144" s="339">
        <f>ROUND('BEŽNÉ VÝDAVKY'!E144/30.126,2)</f>
        <v>11.62</v>
      </c>
      <c r="F144" s="339">
        <f>ROUND('BEŽNÉ VÝDAVKY'!F144/30.126,2)</f>
        <v>12.08</v>
      </c>
      <c r="G144" s="339">
        <f>ROUND('BEŽNÉ VÝDAVKY'!G144/30.126,2)</f>
        <v>12.58</v>
      </c>
    </row>
    <row r="145" spans="2:7" ht="12.75">
      <c r="B145" s="712"/>
      <c r="C145" s="156">
        <v>630</v>
      </c>
      <c r="D145" s="35" t="s">
        <v>57</v>
      </c>
      <c r="E145" s="339">
        <f>ROUND('BEŽNÉ VÝDAVKY'!E145/30.126,2)</f>
        <v>16.6</v>
      </c>
      <c r="F145" s="339">
        <f>ROUND('BEŽNÉ VÝDAVKY'!F145/30.126,2)</f>
        <v>17.26</v>
      </c>
      <c r="G145" s="339">
        <f>ROUND('BEŽNÉ VÝDAVKY'!G145/30.126,2)</f>
        <v>17.96</v>
      </c>
    </row>
    <row r="146" spans="2:7" ht="13.5" thickBot="1">
      <c r="B146" s="712"/>
      <c r="C146" s="156">
        <v>630</v>
      </c>
      <c r="D146" s="35" t="s">
        <v>58</v>
      </c>
      <c r="E146" s="339">
        <f>ROUND('BEŽNÉ VÝDAVKY'!E146/30.126,2)</f>
        <v>0.33</v>
      </c>
      <c r="F146" s="339">
        <f>ROUND('BEŽNÉ VÝDAVKY'!F146/30.126,2)</f>
        <v>0.37</v>
      </c>
      <c r="G146" s="339">
        <f>ROUND('BEŽNÉ VÝDAVKY'!G146/30.126,2)</f>
        <v>0.4</v>
      </c>
    </row>
    <row r="147" spans="2:7" s="42" customFormat="1" ht="17.25" thickBot="1" thickTop="1">
      <c r="B147" s="116"/>
      <c r="C147" s="174"/>
      <c r="D147" s="117" t="s">
        <v>61</v>
      </c>
      <c r="E147" s="345">
        <f>E4+E11+E14+E22+E24+E26+E31+E33+E37+E43+E46+E59+E63+E67+E71+E75+E78+E80+E85+E88+E95+E98+E101+E111+E115+E126+E131+E135+E82+E18+E39</f>
        <v>8001.700000000002</v>
      </c>
      <c r="F147" s="345">
        <f>F4+F11+F14+F22+F24+F26+F31+F33+F37+F43+F46+F59+F63+F67+F71+F75+F78+F80+F85+F88+F95+F98+F101+F111+F115+F126+F131+F135+F82+F18+F39</f>
        <v>8352.210000000003</v>
      </c>
      <c r="G147" s="345">
        <f>G4+G11+G14+G22+G24+G26+G31+G33+G37+G43+G46+G59+G63+G67+G71+G75+G78+G80+G85+G88+G95+G98+G101+G111+G115+G126+G131+G135+G82+G18+G39</f>
        <v>8719.259999999998</v>
      </c>
    </row>
    <row r="148" ht="13.5" thickTop="1"/>
    <row r="149" ht="12.75">
      <c r="G149" s="7"/>
    </row>
    <row r="150" spans="4:7" ht="12.75">
      <c r="D150" s="18"/>
      <c r="E150" s="420"/>
      <c r="F150" s="420"/>
      <c r="G150" s="19"/>
    </row>
    <row r="151" spans="4:7" ht="12.75">
      <c r="D151" s="20"/>
      <c r="E151" s="421"/>
      <c r="F151" s="421"/>
      <c r="G151" s="21"/>
    </row>
    <row r="154" ht="12.75">
      <c r="G154" s="9"/>
    </row>
    <row r="166" spans="2:7" ht="12.75">
      <c r="B166" s="22"/>
      <c r="C166" s="160"/>
      <c r="D166" s="22"/>
      <c r="E166" s="422"/>
      <c r="F166" s="422"/>
      <c r="G166" s="22"/>
    </row>
  </sheetData>
  <sheetProtection/>
  <mergeCells count="82">
    <mergeCell ref="C131:D131"/>
    <mergeCell ref="B132:B134"/>
    <mergeCell ref="C135:D135"/>
    <mergeCell ref="B136:B146"/>
    <mergeCell ref="C136:D136"/>
    <mergeCell ref="C140:D140"/>
    <mergeCell ref="E124:E125"/>
    <mergeCell ref="G124:G125"/>
    <mergeCell ref="C126:D126"/>
    <mergeCell ref="B127:B130"/>
    <mergeCell ref="B124:B125"/>
    <mergeCell ref="C124:C125"/>
    <mergeCell ref="D124:D125"/>
    <mergeCell ref="F124:F125"/>
    <mergeCell ref="C111:D111"/>
    <mergeCell ref="B112:B114"/>
    <mergeCell ref="C115:D115"/>
    <mergeCell ref="B116:B121"/>
    <mergeCell ref="C116:D116"/>
    <mergeCell ref="C120:D120"/>
    <mergeCell ref="B99:B100"/>
    <mergeCell ref="C99:C100"/>
    <mergeCell ref="C101:D101"/>
    <mergeCell ref="B102:B110"/>
    <mergeCell ref="C102:D102"/>
    <mergeCell ref="C106:D106"/>
    <mergeCell ref="C107:C110"/>
    <mergeCell ref="B89:B94"/>
    <mergeCell ref="C95:D95"/>
    <mergeCell ref="B96:B97"/>
    <mergeCell ref="C98:D98"/>
    <mergeCell ref="B83:B84"/>
    <mergeCell ref="C85:D85"/>
    <mergeCell ref="B86:B87"/>
    <mergeCell ref="C88:D88"/>
    <mergeCell ref="B76:B77"/>
    <mergeCell ref="C78:D78"/>
    <mergeCell ref="C80:D80"/>
    <mergeCell ref="C82:D82"/>
    <mergeCell ref="B68:B70"/>
    <mergeCell ref="C71:D71"/>
    <mergeCell ref="B72:B74"/>
    <mergeCell ref="C75:D75"/>
    <mergeCell ref="E65:E66"/>
    <mergeCell ref="G65:G66"/>
    <mergeCell ref="C67:D67"/>
    <mergeCell ref="F65:F66"/>
    <mergeCell ref="C63:D63"/>
    <mergeCell ref="B65:B66"/>
    <mergeCell ref="C65:C66"/>
    <mergeCell ref="D65:D66"/>
    <mergeCell ref="B47:B58"/>
    <mergeCell ref="C47:D47"/>
    <mergeCell ref="C59:D59"/>
    <mergeCell ref="B60:B62"/>
    <mergeCell ref="B40:B42"/>
    <mergeCell ref="C43:D43"/>
    <mergeCell ref="B44:B45"/>
    <mergeCell ref="C46:D46"/>
    <mergeCell ref="C33:D33"/>
    <mergeCell ref="B34:B36"/>
    <mergeCell ref="C37:D37"/>
    <mergeCell ref="C39:D39"/>
    <mergeCell ref="C24:D24"/>
    <mergeCell ref="C26:D26"/>
    <mergeCell ref="B27:B30"/>
    <mergeCell ref="C31:D31"/>
    <mergeCell ref="C14:D14"/>
    <mergeCell ref="B15:B17"/>
    <mergeCell ref="C18:D18"/>
    <mergeCell ref="C22:D22"/>
    <mergeCell ref="C4:D4"/>
    <mergeCell ref="B5:B10"/>
    <mergeCell ref="C11:D11"/>
    <mergeCell ref="B12:B13"/>
    <mergeCell ref="B1:G1"/>
    <mergeCell ref="B2:B3"/>
    <mergeCell ref="C2:C3"/>
    <mergeCell ref="D2:D3"/>
    <mergeCell ref="E2:E3"/>
    <mergeCell ref="G2:G3"/>
    <mergeCell ref="F2:F3"/>
  </mergeCells>
  <conditionalFormatting sqref="H172:H65536 H1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0" r:id="rId1"/>
  <rowBreaks count="2" manualBreakCount="2">
    <brk id="64" max="255" man="1"/>
    <brk id="1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G37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0.13671875" style="0" customWidth="1"/>
    <col min="3" max="3" width="7.7109375" style="133" customWidth="1"/>
    <col min="4" max="4" width="29.7109375" style="0" customWidth="1"/>
    <col min="5" max="6" width="9.421875" style="0" customWidth="1"/>
    <col min="7" max="7" width="12.28125" style="48" customWidth="1"/>
  </cols>
  <sheetData>
    <row r="1" ht="12.75">
      <c r="B1" s="46" t="s">
        <v>145</v>
      </c>
    </row>
    <row r="2" spans="2:7" ht="13.5" thickBot="1">
      <c r="B2" s="46" t="s">
        <v>146</v>
      </c>
      <c r="G2" s="547" t="s">
        <v>369</v>
      </c>
    </row>
    <row r="3" spans="2:7" ht="13.5" customHeight="1" thickTop="1">
      <c r="B3" s="663" t="s">
        <v>120</v>
      </c>
      <c r="C3" s="657" t="s">
        <v>63</v>
      </c>
      <c r="D3" s="653" t="s">
        <v>135</v>
      </c>
      <c r="E3" s="668" t="s">
        <v>334</v>
      </c>
      <c r="F3" s="668" t="s">
        <v>375</v>
      </c>
      <c r="G3" s="721" t="s">
        <v>376</v>
      </c>
    </row>
    <row r="4" spans="2:7" ht="25.5" customHeight="1" thickBot="1">
      <c r="B4" s="664"/>
      <c r="C4" s="658"/>
      <c r="D4" s="654"/>
      <c r="E4" s="669"/>
      <c r="F4" s="669"/>
      <c r="G4" s="722"/>
    </row>
    <row r="5" spans="2:7" s="72" customFormat="1" ht="17.25" thickBot="1" thickTop="1">
      <c r="B5" s="167">
        <v>200</v>
      </c>
      <c r="C5" s="655" t="s">
        <v>127</v>
      </c>
      <c r="D5" s="656"/>
      <c r="E5" s="241">
        <f>E6</f>
        <v>9400</v>
      </c>
      <c r="F5" s="241">
        <f>F6</f>
        <v>1500</v>
      </c>
      <c r="G5" s="548">
        <f>G6</f>
        <v>1500</v>
      </c>
    </row>
    <row r="6" spans="2:7" s="53" customFormat="1" ht="15.75" thickBot="1">
      <c r="B6" s="168">
        <v>230</v>
      </c>
      <c r="C6" s="618" t="s">
        <v>136</v>
      </c>
      <c r="D6" s="619"/>
      <c r="E6" s="45">
        <f>E7+E10</f>
        <v>9400</v>
      </c>
      <c r="F6" s="45">
        <f>F7+F10</f>
        <v>1500</v>
      </c>
      <c r="G6" s="549">
        <f>G7+G10</f>
        <v>1500</v>
      </c>
    </row>
    <row r="7" spans="2:7" s="61" customFormat="1" ht="13.5" thickBot="1">
      <c r="B7" s="625"/>
      <c r="C7" s="132">
        <v>231</v>
      </c>
      <c r="D7" s="51" t="s">
        <v>142</v>
      </c>
      <c r="E7" s="3">
        <f>SUM(E8:E9)</f>
        <v>6800</v>
      </c>
      <c r="F7" s="3">
        <f>SUM(F8:F9)</f>
        <v>500</v>
      </c>
      <c r="G7" s="550">
        <f>SUM(G8:G9)</f>
        <v>500</v>
      </c>
    </row>
    <row r="8" spans="2:7" ht="12.75">
      <c r="B8" s="626"/>
      <c r="C8" s="640"/>
      <c r="D8" s="95" t="s">
        <v>137</v>
      </c>
      <c r="E8" s="80">
        <v>6800</v>
      </c>
      <c r="F8" s="80">
        <v>500</v>
      </c>
      <c r="G8" s="551">
        <v>500</v>
      </c>
    </row>
    <row r="9" spans="2:7" ht="13.5" thickBot="1">
      <c r="B9" s="626"/>
      <c r="C9" s="665"/>
      <c r="D9" s="87" t="s">
        <v>138</v>
      </c>
      <c r="E9" s="67"/>
      <c r="F9" s="67"/>
      <c r="G9" s="552"/>
    </row>
    <row r="10" spans="2:7" ht="13.5" thickBot="1">
      <c r="B10" s="626"/>
      <c r="C10" s="161">
        <v>233</v>
      </c>
      <c r="D10" s="2" t="s">
        <v>143</v>
      </c>
      <c r="E10" s="3">
        <f>SUM(E11:E12)</f>
        <v>2600</v>
      </c>
      <c r="F10" s="3">
        <f>SUM(F11:F12)</f>
        <v>1000</v>
      </c>
      <c r="G10" s="550">
        <f>SUM(G11:G12)</f>
        <v>1000</v>
      </c>
    </row>
    <row r="11" spans="2:7" ht="12.75">
      <c r="B11" s="626"/>
      <c r="C11" s="640"/>
      <c r="D11" s="83" t="s">
        <v>139</v>
      </c>
      <c r="E11" s="63">
        <v>2500</v>
      </c>
      <c r="F11" s="63">
        <v>1000</v>
      </c>
      <c r="G11" s="553">
        <v>1000</v>
      </c>
    </row>
    <row r="12" spans="2:7" ht="13.5" thickBot="1">
      <c r="B12" s="626"/>
      <c r="C12" s="665"/>
      <c r="D12" s="87" t="s">
        <v>211</v>
      </c>
      <c r="E12" s="67">
        <v>100</v>
      </c>
      <c r="F12" s="67"/>
      <c r="G12" s="552"/>
    </row>
    <row r="13" spans="2:7" s="89" customFormat="1" ht="16.5" thickBot="1">
      <c r="B13" s="170">
        <v>300</v>
      </c>
      <c r="C13" s="646" t="s">
        <v>130</v>
      </c>
      <c r="D13" s="647"/>
      <c r="E13" s="96">
        <f>E14+E33</f>
        <v>193295</v>
      </c>
      <c r="F13" s="96">
        <f>F14+F33</f>
        <v>30000</v>
      </c>
      <c r="G13" s="554">
        <f>G14+G33</f>
        <v>30000</v>
      </c>
    </row>
    <row r="14" spans="2:7" s="53" customFormat="1" ht="15.75" thickBot="1">
      <c r="B14" s="168">
        <v>320</v>
      </c>
      <c r="C14" s="618" t="s">
        <v>140</v>
      </c>
      <c r="D14" s="619"/>
      <c r="E14" s="97">
        <f>E15</f>
        <v>193295</v>
      </c>
      <c r="F14" s="97">
        <f>F15</f>
        <v>30000</v>
      </c>
      <c r="G14" s="555">
        <f>G15</f>
        <v>30000</v>
      </c>
    </row>
    <row r="15" spans="2:7" s="61" customFormat="1" ht="13.5" thickBot="1">
      <c r="B15" s="718"/>
      <c r="C15" s="132">
        <v>321</v>
      </c>
      <c r="D15" s="51" t="s">
        <v>132</v>
      </c>
      <c r="E15" s="82">
        <f>SUM(E16:E32)</f>
        <v>193295</v>
      </c>
      <c r="F15" s="82">
        <v>30000</v>
      </c>
      <c r="G15" s="556">
        <v>30000</v>
      </c>
    </row>
    <row r="16" spans="2:7" ht="12.75">
      <c r="B16" s="719"/>
      <c r="C16" s="640"/>
      <c r="D16" s="91" t="s">
        <v>248</v>
      </c>
      <c r="E16" s="68">
        <f>6574+85</f>
        <v>6659</v>
      </c>
      <c r="F16" s="363"/>
      <c r="G16" s="557"/>
    </row>
    <row r="17" spans="2:7" ht="12.75">
      <c r="B17" s="719"/>
      <c r="C17" s="641"/>
      <c r="D17" s="64" t="s">
        <v>325</v>
      </c>
      <c r="E17" s="65">
        <v>1295</v>
      </c>
      <c r="F17" s="65"/>
      <c r="G17" s="558"/>
    </row>
    <row r="18" spans="2:7" ht="12.75">
      <c r="B18" s="719"/>
      <c r="C18" s="641"/>
      <c r="D18" s="64" t="s">
        <v>250</v>
      </c>
      <c r="E18" s="65">
        <f>6574+85</f>
        <v>6659</v>
      </c>
      <c r="F18" s="364"/>
      <c r="G18" s="558"/>
    </row>
    <row r="19" spans="2:7" ht="12.75">
      <c r="B19" s="719"/>
      <c r="C19" s="641"/>
      <c r="D19" s="64" t="s">
        <v>326</v>
      </c>
      <c r="E19" s="65">
        <v>1295</v>
      </c>
      <c r="F19" s="65"/>
      <c r="G19" s="558"/>
    </row>
    <row r="20" spans="2:7" ht="12.75">
      <c r="B20" s="719"/>
      <c r="C20" s="641"/>
      <c r="D20" s="64" t="s">
        <v>339</v>
      </c>
      <c r="E20" s="65">
        <v>585</v>
      </c>
      <c r="F20" s="65"/>
      <c r="G20" s="558"/>
    </row>
    <row r="21" spans="2:7" ht="12.75">
      <c r="B21" s="719"/>
      <c r="C21" s="641"/>
      <c r="D21" s="64" t="s">
        <v>261</v>
      </c>
      <c r="E21" s="65"/>
      <c r="F21" s="65"/>
      <c r="G21" s="558"/>
    </row>
    <row r="22" spans="2:7" ht="12.75">
      <c r="B22" s="719"/>
      <c r="C22" s="641"/>
      <c r="D22" s="91" t="s">
        <v>269</v>
      </c>
      <c r="E22" s="65"/>
      <c r="F22" s="65"/>
      <c r="G22" s="558"/>
    </row>
    <row r="23" spans="2:7" ht="12.75">
      <c r="B23" s="719"/>
      <c r="C23" s="641"/>
      <c r="D23" s="91" t="s">
        <v>347</v>
      </c>
      <c r="E23" s="65">
        <v>88253</v>
      </c>
      <c r="F23" s="65"/>
      <c r="G23" s="558"/>
    </row>
    <row r="24" spans="2:7" ht="12.75">
      <c r="B24" s="719"/>
      <c r="C24" s="641"/>
      <c r="D24" s="84" t="s">
        <v>304</v>
      </c>
      <c r="E24" s="65"/>
      <c r="F24" s="65"/>
      <c r="G24" s="558"/>
    </row>
    <row r="25" spans="2:7" ht="12.75">
      <c r="B25" s="719"/>
      <c r="C25" s="641"/>
      <c r="D25" s="91" t="s">
        <v>302</v>
      </c>
      <c r="E25" s="65"/>
      <c r="F25" s="65"/>
      <c r="G25" s="558"/>
    </row>
    <row r="26" spans="2:7" ht="12.75">
      <c r="B26" s="719"/>
      <c r="C26" s="641"/>
      <c r="D26" s="58" t="s">
        <v>279</v>
      </c>
      <c r="E26" s="65"/>
      <c r="F26" s="65"/>
      <c r="G26" s="558"/>
    </row>
    <row r="27" spans="2:7" ht="12.75">
      <c r="B27" s="719"/>
      <c r="C27" s="641"/>
      <c r="D27" s="58" t="s">
        <v>353</v>
      </c>
      <c r="E27" s="65">
        <f>30201-20580+75278</f>
        <v>84899</v>
      </c>
      <c r="F27" s="65"/>
      <c r="G27" s="558"/>
    </row>
    <row r="28" spans="2:7" ht="12.75">
      <c r="B28" s="719"/>
      <c r="C28" s="641"/>
      <c r="D28" s="84" t="s">
        <v>284</v>
      </c>
      <c r="E28" s="65"/>
      <c r="F28" s="65"/>
      <c r="G28" s="558"/>
    </row>
    <row r="29" spans="2:7" ht="12.75">
      <c r="B29" s="719"/>
      <c r="C29" s="641"/>
      <c r="D29" s="84" t="s">
        <v>327</v>
      </c>
      <c r="E29" s="65">
        <f>2740+385</f>
        <v>3125</v>
      </c>
      <c r="F29" s="65"/>
      <c r="G29" s="558"/>
    </row>
    <row r="30" spans="2:7" ht="12.75">
      <c r="B30" s="719"/>
      <c r="C30" s="641"/>
      <c r="D30" s="84" t="s">
        <v>283</v>
      </c>
      <c r="E30" s="106">
        <v>525</v>
      </c>
      <c r="F30" s="106"/>
      <c r="G30" s="559"/>
    </row>
    <row r="31" spans="2:7" ht="12.75">
      <c r="B31" s="719"/>
      <c r="C31" s="641"/>
      <c r="D31" s="84" t="s">
        <v>291</v>
      </c>
      <c r="E31" s="65"/>
      <c r="F31" s="65"/>
      <c r="G31" s="558"/>
    </row>
    <row r="32" spans="2:7" ht="13.5" thickBot="1">
      <c r="B32" s="720"/>
      <c r="C32" s="665"/>
      <c r="D32" s="66" t="s">
        <v>292</v>
      </c>
      <c r="E32" s="277"/>
      <c r="F32" s="277"/>
      <c r="G32" s="560"/>
    </row>
    <row r="33" spans="2:7" s="53" customFormat="1" ht="15.75" thickBot="1">
      <c r="B33" s="171">
        <v>330</v>
      </c>
      <c r="C33" s="618" t="s">
        <v>117</v>
      </c>
      <c r="D33" s="619"/>
      <c r="E33" s="90">
        <f>E34</f>
        <v>0</v>
      </c>
      <c r="F33" s="90">
        <f>F34</f>
        <v>0</v>
      </c>
      <c r="G33" s="561">
        <f>G34</f>
        <v>0</v>
      </c>
    </row>
    <row r="34" spans="2:7" ht="13.5" thickBot="1">
      <c r="B34" s="716"/>
      <c r="C34" s="161">
        <v>332</v>
      </c>
      <c r="D34" s="2" t="s">
        <v>144</v>
      </c>
      <c r="E34" s="3"/>
      <c r="F34" s="3"/>
      <c r="G34" s="550"/>
    </row>
    <row r="35" spans="2:7" ht="12.75">
      <c r="B35" s="717"/>
      <c r="C35" s="640"/>
      <c r="D35" s="85"/>
      <c r="E35" s="94"/>
      <c r="F35" s="94"/>
      <c r="G35" s="562"/>
    </row>
    <row r="36" spans="2:7" ht="13.5" thickBot="1">
      <c r="B36" s="717"/>
      <c r="C36" s="641"/>
      <c r="D36" s="4"/>
      <c r="E36" s="1"/>
      <c r="F36" s="1"/>
      <c r="G36" s="563"/>
    </row>
    <row r="37" spans="2:7" s="72" customFormat="1" ht="17.25" thickBot="1" thickTop="1">
      <c r="B37" s="172"/>
      <c r="C37" s="173"/>
      <c r="D37" s="117" t="s">
        <v>141</v>
      </c>
      <c r="E37" s="118">
        <f>E13+E5</f>
        <v>202695</v>
      </c>
      <c r="F37" s="118">
        <f>F13+F5</f>
        <v>31500</v>
      </c>
      <c r="G37" s="564">
        <f>G13+G5</f>
        <v>31500</v>
      </c>
    </row>
    <row r="38" ht="13.5" thickTop="1"/>
  </sheetData>
  <sheetProtection/>
  <mergeCells count="18">
    <mergeCell ref="C13:D13"/>
    <mergeCell ref="G3:G4"/>
    <mergeCell ref="C5:D5"/>
    <mergeCell ref="C6:D6"/>
    <mergeCell ref="C3:C4"/>
    <mergeCell ref="D3:D4"/>
    <mergeCell ref="E3:E4"/>
    <mergeCell ref="F3:F4"/>
    <mergeCell ref="B7:B12"/>
    <mergeCell ref="B3:B4"/>
    <mergeCell ref="B34:B36"/>
    <mergeCell ref="C16:C32"/>
    <mergeCell ref="C35:C36"/>
    <mergeCell ref="B15:B32"/>
    <mergeCell ref="C33:D33"/>
    <mergeCell ref="C8:C9"/>
    <mergeCell ref="C14:D14"/>
    <mergeCell ref="C11:C12"/>
  </mergeCells>
  <printOptions/>
  <pageMargins left="0.25" right="0.21" top="1" bottom="1" header="0.4921259845" footer="0.492125984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G3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0.13671875" style="0" customWidth="1"/>
    <col min="3" max="3" width="7.7109375" style="133" customWidth="1"/>
    <col min="4" max="4" width="29.7109375" style="0" customWidth="1"/>
    <col min="5" max="6" width="10.8515625" style="0" customWidth="1"/>
    <col min="7" max="7" width="11.00390625" style="0" customWidth="1"/>
  </cols>
  <sheetData>
    <row r="1" ht="12.75">
      <c r="B1" s="46" t="s">
        <v>145</v>
      </c>
    </row>
    <row r="2" spans="2:7" ht="13.5" thickBot="1">
      <c r="B2" s="46" t="s">
        <v>146</v>
      </c>
      <c r="G2" s="455" t="s">
        <v>372</v>
      </c>
    </row>
    <row r="3" spans="2:7" ht="13.5" customHeight="1" thickTop="1">
      <c r="B3" s="663" t="s">
        <v>120</v>
      </c>
      <c r="C3" s="657" t="s">
        <v>63</v>
      </c>
      <c r="D3" s="653" t="s">
        <v>135</v>
      </c>
      <c r="E3" s="668" t="s">
        <v>334</v>
      </c>
      <c r="F3" s="668" t="s">
        <v>375</v>
      </c>
      <c r="G3" s="721" t="s">
        <v>376</v>
      </c>
    </row>
    <row r="4" spans="2:7" ht="25.5" customHeight="1" thickBot="1">
      <c r="B4" s="664"/>
      <c r="C4" s="658"/>
      <c r="D4" s="654"/>
      <c r="E4" s="669"/>
      <c r="F4" s="669"/>
      <c r="G4" s="722"/>
    </row>
    <row r="5" spans="2:7" s="72" customFormat="1" ht="17.25" thickBot="1" thickTop="1">
      <c r="B5" s="167">
        <v>200</v>
      </c>
      <c r="C5" s="655" t="s">
        <v>127</v>
      </c>
      <c r="D5" s="656"/>
      <c r="E5" s="423">
        <f>E6</f>
        <v>312.02</v>
      </c>
      <c r="F5" s="565">
        <f>F6</f>
        <v>49.79</v>
      </c>
      <c r="G5" s="566">
        <f>G6</f>
        <v>49.79</v>
      </c>
    </row>
    <row r="6" spans="2:7" s="53" customFormat="1" ht="15.75" thickBot="1">
      <c r="B6" s="168">
        <v>230</v>
      </c>
      <c r="C6" s="618" t="s">
        <v>136</v>
      </c>
      <c r="D6" s="619"/>
      <c r="E6" s="337">
        <f>E7+E10</f>
        <v>312.02</v>
      </c>
      <c r="F6" s="337">
        <f>F7+F10</f>
        <v>49.79</v>
      </c>
      <c r="G6" s="313">
        <f>G7+G10</f>
        <v>49.79</v>
      </c>
    </row>
    <row r="7" spans="2:7" s="61" customFormat="1" ht="13.5" thickBot="1">
      <c r="B7" s="625"/>
      <c r="C7" s="132">
        <v>231</v>
      </c>
      <c r="D7" s="51" t="s">
        <v>142</v>
      </c>
      <c r="E7" s="394">
        <f>SUM(E8:E9)</f>
        <v>225.72</v>
      </c>
      <c r="F7" s="394">
        <f>SUM(F8:F9)</f>
        <v>16.6</v>
      </c>
      <c r="G7" s="305">
        <f>SUM(G8:G9)</f>
        <v>16.6</v>
      </c>
    </row>
    <row r="8" spans="2:7" ht="12.75">
      <c r="B8" s="626"/>
      <c r="C8" s="640"/>
      <c r="D8" s="95" t="s">
        <v>137</v>
      </c>
      <c r="E8" s="390">
        <f>ROUND('KAPITÁLOVÉ PRÍJMY'!E8/30.126,2)</f>
        <v>225.72</v>
      </c>
      <c r="F8" s="390">
        <f>ROUND('KAPITÁLOVÉ PRÍJMY'!F8/30.126,2)</f>
        <v>16.6</v>
      </c>
      <c r="G8" s="567">
        <f>ROUND('KAPITÁLOVÉ PRÍJMY'!G8/30.126,2)</f>
        <v>16.6</v>
      </c>
    </row>
    <row r="9" spans="2:7" ht="13.5" thickBot="1">
      <c r="B9" s="626"/>
      <c r="C9" s="665"/>
      <c r="D9" s="87" t="s">
        <v>138</v>
      </c>
      <c r="E9" s="391">
        <f>ROUND('KAPITÁLOVÉ PRÍJMY'!E9/30.126,2)</f>
        <v>0</v>
      </c>
      <c r="F9" s="391">
        <f>ROUND('KAPITÁLOVÉ PRÍJMY'!F9/30.126,2)</f>
        <v>0</v>
      </c>
      <c r="G9" s="568">
        <f>ROUND('KAPITÁLOVÉ PRÍJMY'!G9/30.126,2)</f>
        <v>0</v>
      </c>
    </row>
    <row r="10" spans="2:7" ht="13.5" thickBot="1">
      <c r="B10" s="626"/>
      <c r="C10" s="161">
        <v>233</v>
      </c>
      <c r="D10" s="2" t="s">
        <v>143</v>
      </c>
      <c r="E10" s="394">
        <f>SUM(E11:E12)</f>
        <v>86.3</v>
      </c>
      <c r="F10" s="394">
        <f>SUM(F11:F12)</f>
        <v>33.19</v>
      </c>
      <c r="G10" s="305">
        <f>SUM(G11:G12)</f>
        <v>33.19</v>
      </c>
    </row>
    <row r="11" spans="2:7" ht="12.75">
      <c r="B11" s="626"/>
      <c r="C11" s="640"/>
      <c r="D11" s="83" t="s">
        <v>139</v>
      </c>
      <c r="E11" s="385">
        <f>ROUND('KAPITÁLOVÉ PRÍJMY'!E11/30.126,2)</f>
        <v>82.98</v>
      </c>
      <c r="F11" s="385">
        <f>ROUND('KAPITÁLOVÉ PRÍJMY'!F11/30.126,2)</f>
        <v>33.19</v>
      </c>
      <c r="G11" s="502">
        <f>ROUND('KAPITÁLOVÉ PRÍJMY'!G11/30.126,2)</f>
        <v>33.19</v>
      </c>
    </row>
    <row r="12" spans="2:7" ht="13.5" thickBot="1">
      <c r="B12" s="626"/>
      <c r="C12" s="665"/>
      <c r="D12" s="87" t="s">
        <v>211</v>
      </c>
      <c r="E12" s="391">
        <f>ROUND('KAPITÁLOVÉ PRÍJMY'!E12/30.126,2)</f>
        <v>3.32</v>
      </c>
      <c r="F12" s="391">
        <f>ROUND('KAPITÁLOVÉ PRÍJMY'!F12/30.126,2)</f>
        <v>0</v>
      </c>
      <c r="G12" s="568">
        <f>ROUND('KAPITÁLOVÉ PRÍJMY'!G12/30.126,2)</f>
        <v>0</v>
      </c>
    </row>
    <row r="13" spans="2:7" s="89" customFormat="1" ht="16.5" thickBot="1">
      <c r="B13" s="170">
        <v>300</v>
      </c>
      <c r="C13" s="646" t="s">
        <v>130</v>
      </c>
      <c r="D13" s="647"/>
      <c r="E13" s="424">
        <f>E14+E33</f>
        <v>6416.23</v>
      </c>
      <c r="F13" s="424">
        <f>F14+F33</f>
        <v>995.82</v>
      </c>
      <c r="G13" s="569">
        <f>G14+G33</f>
        <v>995.82</v>
      </c>
    </row>
    <row r="14" spans="2:7" s="53" customFormat="1" ht="15.75" thickBot="1">
      <c r="B14" s="168">
        <v>320</v>
      </c>
      <c r="C14" s="618" t="s">
        <v>140</v>
      </c>
      <c r="D14" s="619"/>
      <c r="E14" s="425">
        <f>E15</f>
        <v>6416.23</v>
      </c>
      <c r="F14" s="425">
        <f>F15</f>
        <v>995.82</v>
      </c>
      <c r="G14" s="570">
        <f>G15</f>
        <v>995.82</v>
      </c>
    </row>
    <row r="15" spans="2:7" s="61" customFormat="1" ht="13.5" thickBot="1">
      <c r="B15" s="718"/>
      <c r="C15" s="132">
        <v>321</v>
      </c>
      <c r="D15" s="51" t="s">
        <v>132</v>
      </c>
      <c r="E15" s="389">
        <f>SUM(E16:E32)</f>
        <v>6416.23</v>
      </c>
      <c r="F15" s="389">
        <f>ROUND('KAPITÁLOVÉ PRÍJMY'!F15/30.126,2)</f>
        <v>995.82</v>
      </c>
      <c r="G15" s="315">
        <f>ROUND('KAPITÁLOVÉ PRÍJMY'!G15/30.126,2)</f>
        <v>995.82</v>
      </c>
    </row>
    <row r="16" spans="2:7" ht="12.75">
      <c r="B16" s="719"/>
      <c r="C16" s="640"/>
      <c r="D16" s="91" t="s">
        <v>248</v>
      </c>
      <c r="E16" s="381">
        <f>ROUND('KAPITÁLOVÉ PRÍJMY'!E16/30.126,2)</f>
        <v>221.04</v>
      </c>
      <c r="F16" s="381">
        <f>ROUND('KAPITÁLOVÉ PRÍJMY'!F16/30.126,2)</f>
        <v>0</v>
      </c>
      <c r="G16" s="501">
        <f>ROUND('KAPITÁLOVÉ PRÍJMY'!G16/30.126,2)</f>
        <v>0</v>
      </c>
    </row>
    <row r="17" spans="2:7" ht="12.75">
      <c r="B17" s="719"/>
      <c r="C17" s="641"/>
      <c r="D17" s="64" t="s">
        <v>325</v>
      </c>
      <c r="E17" s="386">
        <f>ROUND('KAPITÁLOVÉ PRÍJMY'!E17/30.126,2)</f>
        <v>42.99</v>
      </c>
      <c r="F17" s="386">
        <f>ROUND('KAPITÁLOVÉ PRÍJMY'!F17/30.126,2)</f>
        <v>0</v>
      </c>
      <c r="G17" s="351">
        <f>ROUND('KAPITÁLOVÉ PRÍJMY'!G17/30.126,2)</f>
        <v>0</v>
      </c>
    </row>
    <row r="18" spans="2:7" ht="12.75">
      <c r="B18" s="719"/>
      <c r="C18" s="641"/>
      <c r="D18" s="64" t="s">
        <v>250</v>
      </c>
      <c r="E18" s="386">
        <f>ROUND('KAPITÁLOVÉ PRÍJMY'!E18/30.126,2)</f>
        <v>221.04</v>
      </c>
      <c r="F18" s="386">
        <f>ROUND('KAPITÁLOVÉ PRÍJMY'!F18/30.126,2)</f>
        <v>0</v>
      </c>
      <c r="G18" s="351">
        <f>ROUND('KAPITÁLOVÉ PRÍJMY'!G18/30.126,2)</f>
        <v>0</v>
      </c>
    </row>
    <row r="19" spans="2:7" ht="12.75">
      <c r="B19" s="719"/>
      <c r="C19" s="641"/>
      <c r="D19" s="64" t="s">
        <v>326</v>
      </c>
      <c r="E19" s="386">
        <f>ROUND('KAPITÁLOVÉ PRÍJMY'!E19/30.126,2)</f>
        <v>42.99</v>
      </c>
      <c r="F19" s="386">
        <f>ROUND('KAPITÁLOVÉ PRÍJMY'!F19/30.126,2)</f>
        <v>0</v>
      </c>
      <c r="G19" s="351">
        <f>ROUND('KAPITÁLOVÉ PRÍJMY'!G19/30.126,2)</f>
        <v>0</v>
      </c>
    </row>
    <row r="20" spans="2:7" ht="12.75">
      <c r="B20" s="719"/>
      <c r="C20" s="641"/>
      <c r="D20" s="64" t="s">
        <v>339</v>
      </c>
      <c r="E20" s="386">
        <f>ROUND('KAPITÁLOVÉ PRÍJMY'!E20/30.126,2)</f>
        <v>19.42</v>
      </c>
      <c r="F20" s="386">
        <f>ROUND('KAPITÁLOVÉ PRÍJMY'!F20/30.126,2)</f>
        <v>0</v>
      </c>
      <c r="G20" s="351">
        <f>ROUND('KAPITÁLOVÉ PRÍJMY'!G20/30.126,2)</f>
        <v>0</v>
      </c>
    </row>
    <row r="21" spans="2:7" ht="12.75">
      <c r="B21" s="719"/>
      <c r="C21" s="641"/>
      <c r="D21" s="64" t="s">
        <v>261</v>
      </c>
      <c r="E21" s="386">
        <f>ROUND('KAPITÁLOVÉ PRÍJMY'!E21/30.126,2)</f>
        <v>0</v>
      </c>
      <c r="F21" s="386">
        <f>ROUND('KAPITÁLOVÉ PRÍJMY'!F21/30.126,2)</f>
        <v>0</v>
      </c>
      <c r="G21" s="351">
        <f>ROUND('KAPITÁLOVÉ PRÍJMY'!G21/30.126,2)</f>
        <v>0</v>
      </c>
    </row>
    <row r="22" spans="2:7" ht="12.75">
      <c r="B22" s="719"/>
      <c r="C22" s="641"/>
      <c r="D22" s="91" t="s">
        <v>269</v>
      </c>
      <c r="E22" s="386">
        <f>ROUND('KAPITÁLOVÉ PRÍJMY'!E22/30.126,2)</f>
        <v>0</v>
      </c>
      <c r="F22" s="386">
        <f>ROUND('KAPITÁLOVÉ PRÍJMY'!F22/30.126,2)</f>
        <v>0</v>
      </c>
      <c r="G22" s="351">
        <f>ROUND('KAPITÁLOVÉ PRÍJMY'!G22/30.126,2)</f>
        <v>0</v>
      </c>
    </row>
    <row r="23" spans="2:7" ht="12.75">
      <c r="B23" s="719"/>
      <c r="C23" s="641"/>
      <c r="D23" s="91" t="s">
        <v>347</v>
      </c>
      <c r="E23" s="386">
        <f>ROUND('KAPITÁLOVÉ PRÍJMY'!E23/30.126,2)</f>
        <v>2929.46</v>
      </c>
      <c r="F23" s="386">
        <f>ROUND('KAPITÁLOVÉ PRÍJMY'!F23/30.126,2)</f>
        <v>0</v>
      </c>
      <c r="G23" s="351">
        <f>ROUND('KAPITÁLOVÉ PRÍJMY'!G23/30.126,2)</f>
        <v>0</v>
      </c>
    </row>
    <row r="24" spans="2:7" ht="12.75">
      <c r="B24" s="719"/>
      <c r="C24" s="641"/>
      <c r="D24" s="84" t="s">
        <v>304</v>
      </c>
      <c r="E24" s="386">
        <f>ROUND('KAPITÁLOVÉ PRÍJMY'!E24/30.126,2)</f>
        <v>0</v>
      </c>
      <c r="F24" s="386">
        <f>ROUND('KAPITÁLOVÉ PRÍJMY'!F24/30.126,2)</f>
        <v>0</v>
      </c>
      <c r="G24" s="351">
        <f>ROUND('KAPITÁLOVÉ PRÍJMY'!G24/30.126,2)</f>
        <v>0</v>
      </c>
    </row>
    <row r="25" spans="2:7" ht="12.75">
      <c r="B25" s="719"/>
      <c r="C25" s="641"/>
      <c r="D25" s="91" t="s">
        <v>302</v>
      </c>
      <c r="E25" s="386">
        <f>ROUND('KAPITÁLOVÉ PRÍJMY'!E25/30.126,2)</f>
        <v>0</v>
      </c>
      <c r="F25" s="386">
        <f>ROUND('KAPITÁLOVÉ PRÍJMY'!F25/30.126,2)</f>
        <v>0</v>
      </c>
      <c r="G25" s="351">
        <f>ROUND('KAPITÁLOVÉ PRÍJMY'!G25/30.126,2)</f>
        <v>0</v>
      </c>
    </row>
    <row r="26" spans="2:7" ht="12.75">
      <c r="B26" s="719"/>
      <c r="C26" s="641"/>
      <c r="D26" s="58" t="s">
        <v>279</v>
      </c>
      <c r="E26" s="386">
        <f>ROUND('KAPITÁLOVÉ PRÍJMY'!E26/30.126,2)</f>
        <v>0</v>
      </c>
      <c r="F26" s="386">
        <f>ROUND('KAPITÁLOVÉ PRÍJMY'!F26/30.126,2)</f>
        <v>0</v>
      </c>
      <c r="G26" s="351">
        <f>ROUND('KAPITÁLOVÉ PRÍJMY'!G26/30.126,2)</f>
        <v>0</v>
      </c>
    </row>
    <row r="27" spans="2:7" ht="12.75">
      <c r="B27" s="719"/>
      <c r="C27" s="641"/>
      <c r="D27" s="58" t="s">
        <v>353</v>
      </c>
      <c r="E27" s="386">
        <f>ROUND('KAPITÁLOVÉ PRÍJMY'!E27/30.126,2)</f>
        <v>2818.13</v>
      </c>
      <c r="F27" s="386">
        <f>ROUND('KAPITÁLOVÉ PRÍJMY'!F27/30.126,2)</f>
        <v>0</v>
      </c>
      <c r="G27" s="351">
        <f>ROUND('KAPITÁLOVÉ PRÍJMY'!G27/30.126,2)</f>
        <v>0</v>
      </c>
    </row>
    <row r="28" spans="2:7" ht="12.75">
      <c r="B28" s="719"/>
      <c r="C28" s="641"/>
      <c r="D28" s="84" t="s">
        <v>284</v>
      </c>
      <c r="E28" s="386">
        <f>ROUND('KAPITÁLOVÉ PRÍJMY'!E28/30.126,2)</f>
        <v>0</v>
      </c>
      <c r="F28" s="386">
        <f>ROUND('KAPITÁLOVÉ PRÍJMY'!F28/30.126,2)</f>
        <v>0</v>
      </c>
      <c r="G28" s="351">
        <f>ROUND('KAPITÁLOVÉ PRÍJMY'!G28/30.126,2)</f>
        <v>0</v>
      </c>
    </row>
    <row r="29" spans="2:7" ht="12.75">
      <c r="B29" s="719"/>
      <c r="C29" s="641"/>
      <c r="D29" s="84" t="s">
        <v>327</v>
      </c>
      <c r="E29" s="386">
        <f>ROUND('KAPITÁLOVÉ PRÍJMY'!E29/30.126,2)</f>
        <v>103.73</v>
      </c>
      <c r="F29" s="386">
        <f>ROUND('KAPITÁLOVÉ PRÍJMY'!F29/30.126,2)</f>
        <v>0</v>
      </c>
      <c r="G29" s="351">
        <f>ROUND('KAPITÁLOVÉ PRÍJMY'!G29/30.126,2)</f>
        <v>0</v>
      </c>
    </row>
    <row r="30" spans="2:7" ht="12.75">
      <c r="B30" s="719"/>
      <c r="C30" s="641"/>
      <c r="D30" s="84" t="s">
        <v>283</v>
      </c>
      <c r="E30" s="393">
        <f>ROUND('KAPITÁLOVÉ PRÍJMY'!E30/30.126,2)</f>
        <v>17.43</v>
      </c>
      <c r="F30" s="393">
        <f>ROUND('KAPITÁLOVÉ PRÍJMY'!F30/30.126,2)</f>
        <v>0</v>
      </c>
      <c r="G30" s="571">
        <f>ROUND('KAPITÁLOVÉ PRÍJMY'!G30/30.126,2)</f>
        <v>0</v>
      </c>
    </row>
    <row r="31" spans="2:7" ht="12.75">
      <c r="B31" s="719"/>
      <c r="C31" s="641"/>
      <c r="D31" s="84" t="s">
        <v>291</v>
      </c>
      <c r="E31" s="386">
        <f>ROUND('KAPITÁLOVÉ PRÍJMY'!E31/30.126,2)</f>
        <v>0</v>
      </c>
      <c r="F31" s="386">
        <f>ROUND('KAPITÁLOVÉ PRÍJMY'!F31/30.126,2)</f>
        <v>0</v>
      </c>
      <c r="G31" s="351">
        <f>ROUND('KAPITÁLOVÉ PRÍJMY'!G31/30.126,2)</f>
        <v>0</v>
      </c>
    </row>
    <row r="32" spans="2:7" ht="13.5" thickBot="1">
      <c r="B32" s="720"/>
      <c r="C32" s="665"/>
      <c r="D32" s="66" t="s">
        <v>292</v>
      </c>
      <c r="E32" s="402">
        <f>ROUND('KAPITÁLOVÉ PRÍJMY'!E32/30.126,2)</f>
        <v>0</v>
      </c>
      <c r="F32" s="402">
        <f>ROUND('KAPITÁLOVÉ PRÍJMY'!F32/30.126,2)</f>
        <v>0</v>
      </c>
      <c r="G32" s="572">
        <f>ROUND('KAPITÁLOVÉ PRÍJMY'!G32/30.126,2)</f>
        <v>0</v>
      </c>
    </row>
    <row r="33" spans="2:7" s="53" customFormat="1" ht="15.75" thickBot="1">
      <c r="B33" s="171">
        <v>330</v>
      </c>
      <c r="C33" s="618" t="s">
        <v>117</v>
      </c>
      <c r="D33" s="619"/>
      <c r="E33" s="426">
        <f>E34</f>
        <v>0</v>
      </c>
      <c r="F33" s="426">
        <f>F34</f>
        <v>0</v>
      </c>
      <c r="G33" s="573">
        <f>G34</f>
        <v>0</v>
      </c>
    </row>
    <row r="34" spans="2:7" ht="13.5" thickBot="1">
      <c r="B34" s="716"/>
      <c r="C34" s="161">
        <v>332</v>
      </c>
      <c r="D34" s="2" t="s">
        <v>144</v>
      </c>
      <c r="E34" s="394"/>
      <c r="F34" s="394"/>
      <c r="G34" s="305"/>
    </row>
    <row r="35" spans="2:7" ht="12.75">
      <c r="B35" s="717"/>
      <c r="C35" s="640"/>
      <c r="D35" s="85"/>
      <c r="E35" s="427"/>
      <c r="F35" s="427"/>
      <c r="G35" s="574"/>
    </row>
    <row r="36" spans="2:7" ht="13.5" thickBot="1">
      <c r="B36" s="717"/>
      <c r="C36" s="641"/>
      <c r="D36" s="4"/>
      <c r="E36" s="428"/>
      <c r="F36" s="428"/>
      <c r="G36" s="503"/>
    </row>
    <row r="37" spans="2:7" s="72" customFormat="1" ht="17.25" thickBot="1" thickTop="1">
      <c r="B37" s="172"/>
      <c r="C37" s="173"/>
      <c r="D37" s="117" t="s">
        <v>141</v>
      </c>
      <c r="E37" s="345">
        <f>E13+E5</f>
        <v>6728.25</v>
      </c>
      <c r="F37" s="345">
        <f>F13+F5</f>
        <v>1045.6100000000001</v>
      </c>
      <c r="G37" s="316">
        <f>G13+G5</f>
        <v>1045.6100000000001</v>
      </c>
    </row>
    <row r="38" ht="13.5" thickTop="1"/>
  </sheetData>
  <sheetProtection/>
  <mergeCells count="18">
    <mergeCell ref="B34:B36"/>
    <mergeCell ref="C35:C36"/>
    <mergeCell ref="C14:D14"/>
    <mergeCell ref="B15:B32"/>
    <mergeCell ref="C16:C32"/>
    <mergeCell ref="C33:D33"/>
    <mergeCell ref="G3:G4"/>
    <mergeCell ref="C5:D5"/>
    <mergeCell ref="C6:D6"/>
    <mergeCell ref="F3:F4"/>
    <mergeCell ref="C3:C4"/>
    <mergeCell ref="D3:D4"/>
    <mergeCell ref="B3:B4"/>
    <mergeCell ref="C11:C12"/>
    <mergeCell ref="C13:D13"/>
    <mergeCell ref="E3:E4"/>
    <mergeCell ref="B7:B12"/>
    <mergeCell ref="C8:C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169"/>
  <sheetViews>
    <sheetView showGridLines="0" zoomScalePageLayoutView="0" workbookViewId="0" topLeftCell="B13">
      <selection activeCell="D19" sqref="D19"/>
    </sheetView>
  </sheetViews>
  <sheetFormatPr defaultColWidth="9.140625" defaultRowHeight="12.75"/>
  <cols>
    <col min="1" max="1" width="2.00390625" style="264" customWidth="1"/>
    <col min="2" max="2" width="10.421875" style="264" customWidth="1"/>
    <col min="3" max="3" width="8.140625" style="264" customWidth="1"/>
    <col min="4" max="4" width="31.7109375" style="264" customWidth="1"/>
    <col min="5" max="6" width="10.140625" style="264" customWidth="1"/>
    <col min="7" max="7" width="10.7109375" style="458" customWidth="1"/>
    <col min="8" max="16384" width="9.140625" style="264" customWidth="1"/>
  </cols>
  <sheetData>
    <row r="1" spans="2:7" ht="13.5" thickBot="1">
      <c r="B1" s="736" t="s">
        <v>371</v>
      </c>
      <c r="C1" s="736"/>
      <c r="D1" s="736"/>
      <c r="E1" s="736"/>
      <c r="F1" s="736"/>
      <c r="G1" s="736"/>
    </row>
    <row r="2" spans="2:7" ht="13.5" customHeight="1" thickTop="1">
      <c r="B2" s="693" t="s">
        <v>62</v>
      </c>
      <c r="C2" s="681" t="s">
        <v>63</v>
      </c>
      <c r="D2" s="679" t="s">
        <v>64</v>
      </c>
      <c r="E2" s="668" t="s">
        <v>334</v>
      </c>
      <c r="F2" s="668" t="s">
        <v>375</v>
      </c>
      <c r="G2" s="721" t="s">
        <v>376</v>
      </c>
    </row>
    <row r="3" spans="2:7" ht="27" customHeight="1" thickBot="1">
      <c r="B3" s="694"/>
      <c r="C3" s="682"/>
      <c r="D3" s="680"/>
      <c r="E3" s="669"/>
      <c r="F3" s="669"/>
      <c r="G3" s="722"/>
    </row>
    <row r="4" spans="2:7" s="265" customFormat="1" ht="16.5" thickBot="1" thickTop="1">
      <c r="B4" s="114" t="s">
        <v>67</v>
      </c>
      <c r="C4" s="723" t="s">
        <v>147</v>
      </c>
      <c r="D4" s="723"/>
      <c r="E4" s="192">
        <f>SUM(E5:E8)</f>
        <v>252</v>
      </c>
      <c r="F4" s="575">
        <v>100</v>
      </c>
      <c r="G4" s="549">
        <v>100</v>
      </c>
    </row>
    <row r="5" spans="2:7" ht="12.75">
      <c r="B5" s="175"/>
      <c r="C5" s="101"/>
      <c r="D5" s="93" t="s">
        <v>359</v>
      </c>
      <c r="E5" s="80">
        <v>150</v>
      </c>
      <c r="F5" s="80"/>
      <c r="G5" s="551"/>
    </row>
    <row r="6" spans="2:7" ht="12.75">
      <c r="B6" s="175"/>
      <c r="C6" s="101"/>
      <c r="D6" s="93" t="s">
        <v>360</v>
      </c>
      <c r="E6" s="80">
        <v>60</v>
      </c>
      <c r="F6" s="80"/>
      <c r="G6" s="551"/>
    </row>
    <row r="7" spans="2:7" ht="12.75">
      <c r="B7" s="175"/>
      <c r="C7" s="101"/>
      <c r="D7" s="93" t="s">
        <v>361</v>
      </c>
      <c r="E7" s="80">
        <v>42</v>
      </c>
      <c r="F7" s="80"/>
      <c r="G7" s="551"/>
    </row>
    <row r="8" spans="2:7" ht="13.5" thickBot="1">
      <c r="B8" s="175"/>
      <c r="C8" s="101"/>
      <c r="D8" s="93" t="s">
        <v>275</v>
      </c>
      <c r="E8" s="80"/>
      <c r="F8" s="80"/>
      <c r="G8" s="551"/>
    </row>
    <row r="9" spans="2:7" s="265" customFormat="1" ht="15.75" thickBot="1">
      <c r="B9" s="108" t="s">
        <v>166</v>
      </c>
      <c r="C9" s="724" t="s">
        <v>12</v>
      </c>
      <c r="D9" s="724"/>
      <c r="E9" s="45">
        <f>SUM(E10:E10)</f>
        <v>500</v>
      </c>
      <c r="F9" s="45">
        <f>SUM(F10:F10)</f>
        <v>500</v>
      </c>
      <c r="G9" s="45">
        <f>SUM(G10:G10)</f>
        <v>500</v>
      </c>
    </row>
    <row r="10" spans="2:7" ht="13.5" thickBot="1">
      <c r="B10" s="175"/>
      <c r="C10" s="100"/>
      <c r="D10" s="83" t="s">
        <v>303</v>
      </c>
      <c r="E10" s="63">
        <v>500</v>
      </c>
      <c r="F10" s="63">
        <v>500</v>
      </c>
      <c r="G10" s="553">
        <v>500</v>
      </c>
    </row>
    <row r="11" spans="2:7" s="265" customFormat="1" ht="15.75" thickBot="1">
      <c r="B11" s="108" t="s">
        <v>148</v>
      </c>
      <c r="C11" s="724" t="s">
        <v>149</v>
      </c>
      <c r="D11" s="724"/>
      <c r="E11" s="45">
        <f>SUM(E12:E25)</f>
        <v>19757</v>
      </c>
      <c r="F11" s="45">
        <f>SUM(F12:F25)</f>
        <v>5100</v>
      </c>
      <c r="G11" s="45">
        <f>SUM(G12:G25)</f>
        <v>2549</v>
      </c>
    </row>
    <row r="12" spans="2:7" ht="12.75">
      <c r="B12" s="175"/>
      <c r="C12" s="103"/>
      <c r="D12" s="93" t="s">
        <v>315</v>
      </c>
      <c r="E12" s="80">
        <f>3965+550</f>
        <v>4515</v>
      </c>
      <c r="F12" s="80"/>
      <c r="G12" s="551"/>
    </row>
    <row r="13" spans="2:7" ht="12.75">
      <c r="B13" s="175"/>
      <c r="C13" s="103"/>
      <c r="D13" s="84" t="s">
        <v>344</v>
      </c>
      <c r="E13" s="65">
        <v>600</v>
      </c>
      <c r="F13" s="65"/>
      <c r="G13" s="558"/>
    </row>
    <row r="14" spans="2:7" ht="12.75">
      <c r="B14" s="175"/>
      <c r="C14" s="103"/>
      <c r="D14" s="84" t="s">
        <v>316</v>
      </c>
      <c r="E14" s="65">
        <v>2202</v>
      </c>
      <c r="F14" s="65"/>
      <c r="G14" s="558"/>
    </row>
    <row r="15" spans="2:7" ht="12.75">
      <c r="B15" s="175"/>
      <c r="C15" s="103"/>
      <c r="D15" s="84" t="s">
        <v>340</v>
      </c>
      <c r="E15" s="65">
        <v>835</v>
      </c>
      <c r="F15" s="65"/>
      <c r="G15" s="558"/>
    </row>
    <row r="16" spans="2:7" ht="12.75">
      <c r="B16" s="175"/>
      <c r="C16" s="103"/>
      <c r="D16" s="84" t="s">
        <v>389</v>
      </c>
      <c r="E16" s="65">
        <v>1200</v>
      </c>
      <c r="F16" s="65"/>
      <c r="G16" s="558"/>
    </row>
    <row r="17" spans="2:7" ht="12.75">
      <c r="B17" s="175"/>
      <c r="C17" s="103"/>
      <c r="D17" s="84" t="s">
        <v>390</v>
      </c>
      <c r="E17" s="65">
        <v>750</v>
      </c>
      <c r="F17" s="65"/>
      <c r="G17" s="558"/>
    </row>
    <row r="18" spans="2:7" ht="12.75">
      <c r="B18" s="175"/>
      <c r="C18" s="103"/>
      <c r="D18" s="84" t="s">
        <v>341</v>
      </c>
      <c r="E18" s="65">
        <v>0</v>
      </c>
      <c r="F18" s="65"/>
      <c r="G18" s="558"/>
    </row>
    <row r="19" spans="2:7" ht="12.75">
      <c r="B19" s="175"/>
      <c r="C19" s="103"/>
      <c r="D19" s="84" t="s">
        <v>299</v>
      </c>
      <c r="E19" s="65">
        <v>2085</v>
      </c>
      <c r="F19" s="65"/>
      <c r="G19" s="558"/>
    </row>
    <row r="20" spans="2:7" ht="12.75">
      <c r="B20" s="175"/>
      <c r="C20" s="103"/>
      <c r="D20" s="84" t="s">
        <v>342</v>
      </c>
      <c r="E20" s="65">
        <v>200</v>
      </c>
      <c r="F20" s="65"/>
      <c r="G20" s="558"/>
    </row>
    <row r="21" spans="2:7" ht="12.75">
      <c r="B21" s="175"/>
      <c r="C21" s="103"/>
      <c r="D21" s="84" t="s">
        <v>259</v>
      </c>
      <c r="E21" s="65"/>
      <c r="F21" s="65">
        <v>100</v>
      </c>
      <c r="G21" s="558">
        <v>100</v>
      </c>
    </row>
    <row r="22" spans="2:7" ht="12.75">
      <c r="B22" s="175"/>
      <c r="C22" s="103"/>
      <c r="D22" s="84" t="s">
        <v>317</v>
      </c>
      <c r="E22" s="65">
        <v>980</v>
      </c>
      <c r="F22" s="65"/>
      <c r="G22" s="558"/>
    </row>
    <row r="23" spans="2:7" ht="12.75">
      <c r="B23" s="175"/>
      <c r="C23" s="103"/>
      <c r="D23" s="84" t="s">
        <v>280</v>
      </c>
      <c r="E23" s="65">
        <v>2000</v>
      </c>
      <c r="F23" s="65">
        <v>3000</v>
      </c>
      <c r="G23" s="558">
        <v>1000</v>
      </c>
    </row>
    <row r="24" spans="2:7" ht="12.75">
      <c r="B24" s="175"/>
      <c r="C24" s="103"/>
      <c r="D24" s="105" t="s">
        <v>352</v>
      </c>
      <c r="E24" s="106">
        <v>2790</v>
      </c>
      <c r="F24" s="106">
        <v>2000</v>
      </c>
      <c r="G24" s="558">
        <v>1449</v>
      </c>
    </row>
    <row r="25" spans="2:7" ht="13.5" thickBot="1">
      <c r="B25" s="176"/>
      <c r="C25" s="104"/>
      <c r="D25" s="87" t="s">
        <v>293</v>
      </c>
      <c r="E25" s="67">
        <v>1600</v>
      </c>
      <c r="F25" s="67"/>
      <c r="G25" s="552"/>
    </row>
    <row r="26" spans="2:7" s="265" customFormat="1" ht="15.75" thickBot="1">
      <c r="B26" s="177" t="s">
        <v>150</v>
      </c>
      <c r="C26" s="724" t="s">
        <v>151</v>
      </c>
      <c r="D26" s="724"/>
      <c r="E26" s="45">
        <f>SUM(E27:E44)</f>
        <v>21085</v>
      </c>
      <c r="F26" s="45">
        <f>SUM(F27:F44)</f>
        <v>29798</v>
      </c>
      <c r="G26" s="45">
        <f>SUM(G27:G44)</f>
        <v>40445</v>
      </c>
    </row>
    <row r="27" spans="2:7" ht="12.75">
      <c r="B27" s="175"/>
      <c r="C27" s="101"/>
      <c r="D27" s="84" t="s">
        <v>380</v>
      </c>
      <c r="E27" s="65"/>
      <c r="F27" s="65"/>
      <c r="G27" s="558">
        <v>5945</v>
      </c>
    </row>
    <row r="28" spans="2:7" ht="12.75">
      <c r="B28" s="175"/>
      <c r="C28" s="101"/>
      <c r="D28" s="84" t="s">
        <v>388</v>
      </c>
      <c r="E28" s="65">
        <v>8900</v>
      </c>
      <c r="F28" s="65"/>
      <c r="G28" s="558"/>
    </row>
    <row r="29" spans="2:7" ht="12.75">
      <c r="B29" s="175"/>
      <c r="C29" s="101"/>
      <c r="D29" s="84" t="s">
        <v>318</v>
      </c>
      <c r="E29" s="65"/>
      <c r="F29" s="65"/>
      <c r="G29" s="558"/>
    </row>
    <row r="30" spans="2:7" ht="12.75">
      <c r="B30" s="175"/>
      <c r="C30" s="101"/>
      <c r="D30" s="84" t="s">
        <v>343</v>
      </c>
      <c r="E30" s="65">
        <v>320</v>
      </c>
      <c r="F30" s="65"/>
      <c r="G30" s="558"/>
    </row>
    <row r="31" spans="2:7" ht="12.75">
      <c r="B31" s="175"/>
      <c r="C31" s="101"/>
      <c r="D31" s="84" t="s">
        <v>379</v>
      </c>
      <c r="E31" s="65"/>
      <c r="F31" s="65"/>
      <c r="G31" s="558">
        <v>900</v>
      </c>
    </row>
    <row r="32" spans="2:7" ht="12.75">
      <c r="B32" s="175"/>
      <c r="C32" s="101"/>
      <c r="D32" s="84" t="s">
        <v>391</v>
      </c>
      <c r="E32" s="65"/>
      <c r="F32" s="65"/>
      <c r="G32" s="558"/>
    </row>
    <row r="33" spans="2:7" ht="12.75">
      <c r="B33" s="175"/>
      <c r="C33" s="101"/>
      <c r="D33" s="84" t="s">
        <v>319</v>
      </c>
      <c r="E33" s="65">
        <v>2850</v>
      </c>
      <c r="F33" s="65"/>
      <c r="G33" s="558"/>
    </row>
    <row r="34" spans="2:7" ht="12.75">
      <c r="B34" s="175"/>
      <c r="C34" s="101"/>
      <c r="D34" s="84" t="s">
        <v>320</v>
      </c>
      <c r="E34" s="65"/>
      <c r="F34" s="65"/>
      <c r="G34" s="558"/>
    </row>
    <row r="35" spans="2:7" ht="12.75">
      <c r="B35" s="175"/>
      <c r="C35" s="101"/>
      <c r="D35" s="84" t="s">
        <v>377</v>
      </c>
      <c r="E35" s="65"/>
      <c r="F35" s="65">
        <v>29598</v>
      </c>
      <c r="G35" s="558">
        <v>3239</v>
      </c>
    </row>
    <row r="36" spans="2:7" ht="12.75">
      <c r="B36" s="175"/>
      <c r="C36" s="101"/>
      <c r="D36" s="84" t="s">
        <v>378</v>
      </c>
      <c r="E36" s="65"/>
      <c r="F36" s="65"/>
      <c r="G36" s="558">
        <v>24255</v>
      </c>
    </row>
    <row r="37" spans="2:7" ht="12.75">
      <c r="B37" s="175"/>
      <c r="C37" s="101"/>
      <c r="D37" s="84" t="s">
        <v>354</v>
      </c>
      <c r="E37" s="65">
        <v>6295</v>
      </c>
      <c r="F37" s="65"/>
      <c r="G37" s="558"/>
    </row>
    <row r="38" spans="2:7" ht="12.75">
      <c r="B38" s="175"/>
      <c r="C38" s="101"/>
      <c r="D38" s="84" t="s">
        <v>381</v>
      </c>
      <c r="E38" s="65"/>
      <c r="F38" s="65"/>
      <c r="G38" s="558">
        <v>1500</v>
      </c>
    </row>
    <row r="39" spans="2:7" ht="12.75">
      <c r="B39" s="175"/>
      <c r="C39" s="101"/>
      <c r="D39" s="84" t="s">
        <v>382</v>
      </c>
      <c r="E39" s="65"/>
      <c r="F39" s="65"/>
      <c r="G39" s="558">
        <v>4406</v>
      </c>
    </row>
    <row r="40" spans="2:7" ht="12.75">
      <c r="B40" s="175"/>
      <c r="C40" s="101"/>
      <c r="D40" s="84" t="s">
        <v>255</v>
      </c>
      <c r="E40" s="65">
        <v>220</v>
      </c>
      <c r="F40" s="65"/>
      <c r="G40" s="558"/>
    </row>
    <row r="41" spans="2:7" ht="12.75">
      <c r="B41" s="175"/>
      <c r="C41" s="101"/>
      <c r="D41" s="84" t="s">
        <v>355</v>
      </c>
      <c r="E41" s="65">
        <v>1500</v>
      </c>
      <c r="F41" s="65"/>
      <c r="G41" s="558"/>
    </row>
    <row r="42" spans="2:7" ht="12.75">
      <c r="B42" s="175"/>
      <c r="C42" s="101"/>
      <c r="D42" s="84" t="s">
        <v>254</v>
      </c>
      <c r="E42" s="65"/>
      <c r="F42" s="65"/>
      <c r="G42" s="558"/>
    </row>
    <row r="43" spans="2:7" ht="12.75">
      <c r="B43" s="175"/>
      <c r="C43" s="101"/>
      <c r="D43" s="84" t="s">
        <v>387</v>
      </c>
      <c r="E43" s="65">
        <v>1000</v>
      </c>
      <c r="F43" s="65"/>
      <c r="G43" s="558"/>
    </row>
    <row r="44" spans="2:7" ht="13.5" thickBot="1">
      <c r="B44" s="176"/>
      <c r="C44" s="102"/>
      <c r="D44" s="87" t="s">
        <v>236</v>
      </c>
      <c r="E44" s="67"/>
      <c r="F44" s="67">
        <v>200</v>
      </c>
      <c r="G44" s="552">
        <v>200</v>
      </c>
    </row>
    <row r="45" spans="2:7" s="265" customFormat="1" ht="15.75" thickBot="1">
      <c r="B45" s="244" t="s">
        <v>27</v>
      </c>
      <c r="C45" s="731" t="s">
        <v>28</v>
      </c>
      <c r="D45" s="731"/>
      <c r="E45" s="107">
        <f>SUM(E46:E48)</f>
        <v>92904</v>
      </c>
      <c r="F45" s="107">
        <f>SUM(F46:F48)</f>
        <v>1000</v>
      </c>
      <c r="G45" s="107">
        <f>SUM(G46:G48)</f>
        <v>500</v>
      </c>
    </row>
    <row r="46" spans="2:7" ht="12.75">
      <c r="B46" s="266"/>
      <c r="C46" s="100"/>
      <c r="D46" s="83" t="s">
        <v>321</v>
      </c>
      <c r="E46" s="63"/>
      <c r="F46" s="63"/>
      <c r="G46" s="553"/>
    </row>
    <row r="47" spans="2:7" ht="12.75">
      <c r="B47" s="175"/>
      <c r="C47" s="101"/>
      <c r="D47" s="4" t="s">
        <v>322</v>
      </c>
      <c r="E47" s="65">
        <v>92904</v>
      </c>
      <c r="F47" s="368"/>
      <c r="G47" s="558"/>
    </row>
    <row r="48" spans="2:7" ht="13.5" thickBot="1">
      <c r="B48" s="176"/>
      <c r="C48" s="102"/>
      <c r="D48" s="87" t="s">
        <v>383</v>
      </c>
      <c r="E48" s="67"/>
      <c r="F48" s="277">
        <v>1000</v>
      </c>
      <c r="G48" s="560">
        <v>500</v>
      </c>
    </row>
    <row r="49" spans="2:7" s="265" customFormat="1" ht="15.75" thickBot="1">
      <c r="B49" s="245" t="s">
        <v>152</v>
      </c>
      <c r="C49" s="731" t="s">
        <v>153</v>
      </c>
      <c r="D49" s="731"/>
      <c r="E49" s="98">
        <f>SUM(E50:E59)</f>
        <v>65521</v>
      </c>
      <c r="F49" s="98">
        <f>SUM(F50:F59)</f>
        <v>3000</v>
      </c>
      <c r="G49" s="98">
        <f>SUM(G50:G59)</f>
        <v>500</v>
      </c>
    </row>
    <row r="50" spans="2:7" ht="12.75">
      <c r="B50" s="175"/>
      <c r="C50" s="101"/>
      <c r="D50" s="83" t="s">
        <v>257</v>
      </c>
      <c r="E50" s="281"/>
      <c r="F50" s="63">
        <v>700</v>
      </c>
      <c r="G50" s="553"/>
    </row>
    <row r="51" spans="2:7" ht="12.75">
      <c r="B51" s="175"/>
      <c r="C51" s="101"/>
      <c r="D51" s="91" t="s">
        <v>248</v>
      </c>
      <c r="E51" s="80">
        <v>27073</v>
      </c>
      <c r="F51" s="80"/>
      <c r="G51" s="551"/>
    </row>
    <row r="52" spans="2:7" ht="12.75">
      <c r="B52" s="175"/>
      <c r="C52" s="101"/>
      <c r="D52" s="64" t="s">
        <v>249</v>
      </c>
      <c r="E52" s="80">
        <v>3900</v>
      </c>
      <c r="F52" s="80"/>
      <c r="G52" s="551"/>
    </row>
    <row r="53" spans="2:7" ht="12.75">
      <c r="B53" s="175"/>
      <c r="C53" s="101"/>
      <c r="D53" s="64" t="s">
        <v>250</v>
      </c>
      <c r="E53" s="80">
        <v>22477</v>
      </c>
      <c r="F53" s="80"/>
      <c r="G53" s="551"/>
    </row>
    <row r="54" spans="2:7" ht="12.75">
      <c r="B54" s="175"/>
      <c r="C54" s="101"/>
      <c r="D54" s="64" t="s">
        <v>251</v>
      </c>
      <c r="E54" s="80">
        <v>2349</v>
      </c>
      <c r="F54" s="80"/>
      <c r="G54" s="551"/>
    </row>
    <row r="55" spans="2:7" ht="12.75">
      <c r="B55" s="175"/>
      <c r="C55" s="101"/>
      <c r="D55" s="91" t="s">
        <v>385</v>
      </c>
      <c r="E55" s="65"/>
      <c r="F55" s="65">
        <v>1570</v>
      </c>
      <c r="G55" s="558">
        <v>500</v>
      </c>
    </row>
    <row r="56" spans="2:7" ht="12.75">
      <c r="B56" s="175"/>
      <c r="C56" s="101"/>
      <c r="D56" s="84" t="s">
        <v>298</v>
      </c>
      <c r="E56" s="65">
        <v>730</v>
      </c>
      <c r="F56" s="65">
        <v>730</v>
      </c>
      <c r="G56" s="558"/>
    </row>
    <row r="57" spans="2:7" ht="12.75">
      <c r="B57" s="175"/>
      <c r="C57" s="101"/>
      <c r="D57" s="4" t="s">
        <v>252</v>
      </c>
      <c r="E57" s="1">
        <v>3146</v>
      </c>
      <c r="F57" s="1"/>
      <c r="G57" s="563"/>
    </row>
    <row r="58" spans="2:7" ht="13.5" thickBot="1">
      <c r="B58" s="175"/>
      <c r="C58" s="101"/>
      <c r="D58" s="87" t="s">
        <v>253</v>
      </c>
      <c r="E58" s="67">
        <v>5726</v>
      </c>
      <c r="F58" s="67"/>
      <c r="G58" s="552"/>
    </row>
    <row r="59" spans="2:7" ht="13.5" thickBot="1">
      <c r="B59" s="176"/>
      <c r="C59" s="102"/>
      <c r="D59" s="369" t="s">
        <v>358</v>
      </c>
      <c r="E59" s="268">
        <v>120</v>
      </c>
      <c r="F59" s="277"/>
      <c r="G59" s="552"/>
    </row>
    <row r="60" spans="2:7" ht="15.75" thickBot="1">
      <c r="B60" s="108" t="s">
        <v>169</v>
      </c>
      <c r="C60" s="618" t="s">
        <v>170</v>
      </c>
      <c r="D60" s="615"/>
      <c r="E60" s="107">
        <f>SUM(E61:E71)</f>
        <v>500</v>
      </c>
      <c r="F60" s="107">
        <f>SUM(F61:F71)</f>
        <v>1500</v>
      </c>
      <c r="G60" s="107">
        <f>SUM(G61:G71)</f>
        <v>0</v>
      </c>
    </row>
    <row r="61" spans="2:7" ht="12.75">
      <c r="B61" s="175"/>
      <c r="C61" s="101"/>
      <c r="D61" s="93" t="s">
        <v>258</v>
      </c>
      <c r="E61" s="80"/>
      <c r="F61" s="80">
        <v>500</v>
      </c>
      <c r="G61" s="551"/>
    </row>
    <row r="62" spans="2:7" ht="12.75">
      <c r="B62" s="175"/>
      <c r="C62" s="101"/>
      <c r="D62" s="84" t="s">
        <v>345</v>
      </c>
      <c r="E62" s="65">
        <v>500</v>
      </c>
      <c r="F62" s="65"/>
      <c r="G62" s="558"/>
    </row>
    <row r="63" spans="2:7" ht="12.75">
      <c r="B63" s="175"/>
      <c r="C63" s="101" t="s">
        <v>93</v>
      </c>
      <c r="D63" s="4" t="s">
        <v>297</v>
      </c>
      <c r="E63" s="1"/>
      <c r="F63" s="1"/>
      <c r="G63" s="563"/>
    </row>
    <row r="64" spans="2:7" ht="13.5" thickBot="1">
      <c r="B64" s="272"/>
      <c r="C64" s="273"/>
      <c r="D64" s="283" t="s">
        <v>281</v>
      </c>
      <c r="E64" s="274"/>
      <c r="F64" s="274">
        <v>1000</v>
      </c>
      <c r="G64" s="601"/>
    </row>
    <row r="65" spans="2:7" ht="13.5" thickTop="1">
      <c r="B65" s="608"/>
      <c r="C65" s="608"/>
      <c r="D65" s="609"/>
      <c r="E65" s="610"/>
      <c r="F65" s="610"/>
      <c r="G65" s="610"/>
    </row>
    <row r="66" spans="2:8" ht="12.75">
      <c r="B66" s="611"/>
      <c r="C66" s="611"/>
      <c r="D66" s="47"/>
      <c r="E66" s="122"/>
      <c r="F66" s="122"/>
      <c r="G66" s="122"/>
      <c r="H66" s="607"/>
    </row>
    <row r="67" spans="2:8" ht="12.75">
      <c r="B67" s="611"/>
      <c r="C67" s="611"/>
      <c r="D67" s="47"/>
      <c r="E67" s="122"/>
      <c r="F67" s="122"/>
      <c r="G67" s="122"/>
      <c r="H67" s="607"/>
    </row>
    <row r="68" spans="2:8" ht="12.75">
      <c r="B68" s="611"/>
      <c r="C68" s="611"/>
      <c r="D68" s="47"/>
      <c r="E68" s="122"/>
      <c r="F68" s="122"/>
      <c r="G68" s="122"/>
      <c r="H68" s="607"/>
    </row>
    <row r="69" spans="2:8" ht="13.5" thickBot="1">
      <c r="B69" s="611"/>
      <c r="C69" s="611"/>
      <c r="D69" s="47"/>
      <c r="E69" s="122"/>
      <c r="F69" s="122"/>
      <c r="G69" s="122"/>
      <c r="H69" s="607"/>
    </row>
    <row r="70" spans="2:7" ht="13.5" customHeight="1" thickTop="1">
      <c r="B70" s="693" t="s">
        <v>62</v>
      </c>
      <c r="C70" s="681" t="s">
        <v>63</v>
      </c>
      <c r="D70" s="679" t="s">
        <v>64</v>
      </c>
      <c r="E70" s="668" t="s">
        <v>334</v>
      </c>
      <c r="F70" s="668" t="s">
        <v>375</v>
      </c>
      <c r="G70" s="721" t="s">
        <v>376</v>
      </c>
    </row>
    <row r="71" spans="2:7" ht="30" customHeight="1" thickBot="1">
      <c r="B71" s="694"/>
      <c r="C71" s="682"/>
      <c r="D71" s="680"/>
      <c r="E71" s="669"/>
      <c r="F71" s="669"/>
      <c r="G71" s="722"/>
    </row>
    <row r="72" spans="2:7" s="265" customFormat="1" ht="16.5" thickBot="1" thickTop="1">
      <c r="B72" s="177" t="s">
        <v>154</v>
      </c>
      <c r="C72" s="724" t="s">
        <v>155</v>
      </c>
      <c r="D72" s="724"/>
      <c r="E72" s="45">
        <f>SUM(E73:E77)</f>
        <v>600</v>
      </c>
      <c r="F72" s="45">
        <f>SUM(F73:F77)</f>
        <v>1000</v>
      </c>
      <c r="G72" s="45">
        <f>SUM(G73:G77)</f>
        <v>1000</v>
      </c>
    </row>
    <row r="73" spans="2:7" s="265" customFormat="1" ht="13.5" customHeight="1">
      <c r="B73" s="674"/>
      <c r="C73" s="737"/>
      <c r="D73" s="23" t="s">
        <v>234</v>
      </c>
      <c r="E73" s="267"/>
      <c r="F73" s="267"/>
      <c r="G73" s="602"/>
    </row>
    <row r="74" spans="2:7" s="265" customFormat="1" ht="13.5" customHeight="1">
      <c r="B74" s="740"/>
      <c r="C74" s="738"/>
      <c r="D74" s="31" t="s">
        <v>289</v>
      </c>
      <c r="E74" s="43"/>
      <c r="F74" s="43"/>
      <c r="G74" s="603"/>
    </row>
    <row r="75" spans="2:7" s="265" customFormat="1" ht="13.5" customHeight="1">
      <c r="B75" s="740"/>
      <c r="C75" s="738"/>
      <c r="D75" s="31" t="s">
        <v>368</v>
      </c>
      <c r="E75" s="43">
        <v>500</v>
      </c>
      <c r="F75" s="43">
        <v>1000</v>
      </c>
      <c r="G75" s="603">
        <v>1000</v>
      </c>
    </row>
    <row r="76" spans="2:7" s="265" customFormat="1" ht="13.5" customHeight="1">
      <c r="B76" s="740"/>
      <c r="C76" s="738"/>
      <c r="D76" s="31" t="s">
        <v>346</v>
      </c>
      <c r="E76" s="43">
        <v>100</v>
      </c>
      <c r="F76" s="43"/>
      <c r="G76" s="604"/>
    </row>
    <row r="77" spans="2:7" ht="13.5" thickBot="1">
      <c r="B77" s="675"/>
      <c r="C77" s="739"/>
      <c r="D77" s="31" t="s">
        <v>272</v>
      </c>
      <c r="E77" s="1"/>
      <c r="F77" s="1"/>
      <c r="G77" s="563"/>
    </row>
    <row r="78" spans="2:7" s="265" customFormat="1" ht="15.75" thickBot="1">
      <c r="B78" s="177" t="s">
        <v>156</v>
      </c>
      <c r="C78" s="724" t="s">
        <v>157</v>
      </c>
      <c r="D78" s="724"/>
      <c r="E78" s="45">
        <f>SUM(E79:E95)</f>
        <v>6147</v>
      </c>
      <c r="F78" s="45">
        <v>2000</v>
      </c>
      <c r="G78" s="549">
        <v>1500</v>
      </c>
    </row>
    <row r="79" spans="2:7" ht="12.75">
      <c r="B79" s="725"/>
      <c r="C79" s="728"/>
      <c r="D79" s="130" t="s">
        <v>238</v>
      </c>
      <c r="E79" s="63">
        <v>600</v>
      </c>
      <c r="F79" s="63"/>
      <c r="G79" s="553"/>
    </row>
    <row r="80" spans="2:7" ht="12.75">
      <c r="B80" s="726"/>
      <c r="C80" s="729"/>
      <c r="D80" s="84" t="s">
        <v>239</v>
      </c>
      <c r="E80" s="65">
        <v>1785</v>
      </c>
      <c r="F80" s="65"/>
      <c r="G80" s="558"/>
    </row>
    <row r="81" spans="2:7" ht="12.75">
      <c r="B81" s="726"/>
      <c r="C81" s="729"/>
      <c r="D81" s="84" t="s">
        <v>357</v>
      </c>
      <c r="E81" s="65">
        <v>2000</v>
      </c>
      <c r="F81" s="65"/>
      <c r="G81" s="558"/>
    </row>
    <row r="82" spans="2:7" ht="12.75">
      <c r="B82" s="726"/>
      <c r="C82" s="729"/>
      <c r="D82" s="84" t="s">
        <v>240</v>
      </c>
      <c r="E82" s="65"/>
      <c r="F82" s="65"/>
      <c r="G82" s="558"/>
    </row>
    <row r="83" spans="2:7" ht="12.75">
      <c r="B83" s="726"/>
      <c r="C83" s="729"/>
      <c r="D83" s="84" t="s">
        <v>241</v>
      </c>
      <c r="E83" s="65">
        <v>287</v>
      </c>
      <c r="F83" s="65"/>
      <c r="G83" s="558"/>
    </row>
    <row r="84" spans="2:7" ht="12.75">
      <c r="B84" s="726"/>
      <c r="C84" s="729"/>
      <c r="D84" s="84" t="s">
        <v>242</v>
      </c>
      <c r="E84" s="65">
        <v>140</v>
      </c>
      <c r="F84" s="65"/>
      <c r="G84" s="558"/>
    </row>
    <row r="85" spans="2:7" ht="12.75">
      <c r="B85" s="726"/>
      <c r="C85" s="729"/>
      <c r="D85" s="84" t="s">
        <v>244</v>
      </c>
      <c r="E85" s="65"/>
      <c r="F85" s="65"/>
      <c r="G85" s="558"/>
    </row>
    <row r="86" spans="2:7" ht="12.75">
      <c r="B86" s="726"/>
      <c r="C86" s="729"/>
      <c r="D86" s="84" t="s">
        <v>243</v>
      </c>
      <c r="E86" s="65"/>
      <c r="F86" s="65"/>
      <c r="G86" s="558"/>
    </row>
    <row r="87" spans="2:7" ht="12.75">
      <c r="B87" s="726"/>
      <c r="C87" s="729"/>
      <c r="D87" s="84" t="s">
        <v>294</v>
      </c>
      <c r="E87" s="65"/>
      <c r="F87" s="65"/>
      <c r="G87" s="558"/>
    </row>
    <row r="88" spans="2:7" ht="12.75">
      <c r="B88" s="726"/>
      <c r="C88" s="729"/>
      <c r="D88" s="84" t="s">
        <v>295</v>
      </c>
      <c r="E88" s="65"/>
      <c r="F88" s="65"/>
      <c r="G88" s="558"/>
    </row>
    <row r="89" spans="2:7" ht="12.75">
      <c r="B89" s="726"/>
      <c r="C89" s="729"/>
      <c r="D89" s="84" t="s">
        <v>296</v>
      </c>
      <c r="E89" s="65">
        <v>200</v>
      </c>
      <c r="F89" s="65"/>
      <c r="G89" s="558"/>
    </row>
    <row r="90" spans="2:7" ht="12.75">
      <c r="B90" s="726"/>
      <c r="C90" s="729"/>
      <c r="D90" s="84" t="s">
        <v>262</v>
      </c>
      <c r="E90" s="65"/>
      <c r="F90" s="65"/>
      <c r="G90" s="558"/>
    </row>
    <row r="91" spans="2:7" ht="12.75">
      <c r="B91" s="726"/>
      <c r="C91" s="729"/>
      <c r="D91" s="105" t="s">
        <v>290</v>
      </c>
      <c r="E91" s="65"/>
      <c r="F91" s="65"/>
      <c r="G91" s="558"/>
    </row>
    <row r="92" spans="2:7" ht="12.75">
      <c r="B92" s="726"/>
      <c r="C92" s="729"/>
      <c r="D92" s="105" t="s">
        <v>337</v>
      </c>
      <c r="E92" s="65">
        <v>605</v>
      </c>
      <c r="F92" s="65"/>
      <c r="G92" s="558"/>
    </row>
    <row r="93" spans="2:7" ht="12.75">
      <c r="B93" s="726"/>
      <c r="C93" s="729"/>
      <c r="D93" s="105" t="s">
        <v>338</v>
      </c>
      <c r="E93" s="65">
        <v>150</v>
      </c>
      <c r="F93" s="65"/>
      <c r="G93" s="558"/>
    </row>
    <row r="94" spans="2:7" ht="12.75">
      <c r="B94" s="726"/>
      <c r="C94" s="729"/>
      <c r="D94" s="105" t="s">
        <v>336</v>
      </c>
      <c r="E94" s="65">
        <v>100</v>
      </c>
      <c r="F94" s="65"/>
      <c r="G94" s="558"/>
    </row>
    <row r="95" spans="2:7" ht="13.5" thickBot="1">
      <c r="B95" s="727"/>
      <c r="C95" s="730"/>
      <c r="D95" s="84" t="s">
        <v>335</v>
      </c>
      <c r="E95" s="67">
        <v>280</v>
      </c>
      <c r="F95" s="106"/>
      <c r="G95" s="558"/>
    </row>
    <row r="96" spans="2:7" ht="15.75" thickBot="1">
      <c r="B96" s="253" t="s">
        <v>162</v>
      </c>
      <c r="C96" s="618" t="s">
        <v>163</v>
      </c>
      <c r="D96" s="619"/>
      <c r="E96" s="45">
        <f>SUM(E97:E99)</f>
        <v>0</v>
      </c>
      <c r="F96" s="45">
        <f>SUM(F97:F99)</f>
        <v>0</v>
      </c>
      <c r="G96" s="45">
        <f>SUM(G97:G99)</f>
        <v>0</v>
      </c>
    </row>
    <row r="97" spans="2:7" ht="12.75">
      <c r="B97" s="175"/>
      <c r="C97" s="101"/>
      <c r="D97" s="84" t="s">
        <v>235</v>
      </c>
      <c r="E97" s="65"/>
      <c r="F97" s="65"/>
      <c r="G97" s="558"/>
    </row>
    <row r="98" spans="2:7" ht="12.75">
      <c r="B98" s="175"/>
      <c r="C98" s="101"/>
      <c r="D98" s="84"/>
      <c r="E98" s="65"/>
      <c r="F98" s="65"/>
      <c r="G98" s="558"/>
    </row>
    <row r="99" spans="2:7" ht="13.5" thickBot="1">
      <c r="B99" s="176"/>
      <c r="C99" s="102"/>
      <c r="D99" s="87"/>
      <c r="E99" s="67"/>
      <c r="F99" s="67"/>
      <c r="G99" s="552"/>
    </row>
    <row r="100" spans="2:7" ht="15.75" thickBot="1">
      <c r="B100" s="245" t="s">
        <v>158</v>
      </c>
      <c r="C100" s="723" t="s">
        <v>159</v>
      </c>
      <c r="D100" s="723"/>
      <c r="E100" s="107">
        <f>SUM(E101:E103)</f>
        <v>4896</v>
      </c>
      <c r="F100" s="107">
        <f>SUM(F101:F103)</f>
        <v>3000</v>
      </c>
      <c r="G100" s="600">
        <v>3000</v>
      </c>
    </row>
    <row r="101" spans="2:7" ht="12.75">
      <c r="B101" s="175"/>
      <c r="C101" s="101"/>
      <c r="D101" s="83" t="s">
        <v>245</v>
      </c>
      <c r="E101" s="63">
        <v>4896</v>
      </c>
      <c r="F101" s="63">
        <v>3000</v>
      </c>
      <c r="G101" s="553">
        <v>3000</v>
      </c>
    </row>
    <row r="102" spans="2:7" ht="12.75">
      <c r="B102" s="175"/>
      <c r="C102" s="101"/>
      <c r="D102" s="4"/>
      <c r="E102" s="1"/>
      <c r="F102" s="1"/>
      <c r="G102" s="563"/>
    </row>
    <row r="103" spans="2:7" ht="13.5" thickBot="1">
      <c r="B103" s="175"/>
      <c r="C103" s="101"/>
      <c r="D103" s="105"/>
      <c r="E103" s="106"/>
      <c r="F103" s="106"/>
      <c r="G103" s="559"/>
    </row>
    <row r="104" spans="2:7" ht="15.75" thickBot="1">
      <c r="B104" s="177" t="s">
        <v>232</v>
      </c>
      <c r="C104" s="724" t="s">
        <v>38</v>
      </c>
      <c r="D104" s="724"/>
      <c r="E104" s="45">
        <f>SUM(E105:E106)</f>
        <v>599</v>
      </c>
      <c r="F104" s="45">
        <f>SUM(F105:F106)</f>
        <v>200</v>
      </c>
      <c r="G104" s="45">
        <f>SUM(G105:G106)</f>
        <v>0</v>
      </c>
    </row>
    <row r="105" spans="2:7" ht="12.75">
      <c r="B105" s="175"/>
      <c r="C105" s="101"/>
      <c r="D105" s="83" t="s">
        <v>260</v>
      </c>
      <c r="E105" s="63">
        <v>599</v>
      </c>
      <c r="F105" s="63">
        <v>200</v>
      </c>
      <c r="G105" s="553"/>
    </row>
    <row r="106" spans="2:7" ht="13.5" thickBot="1">
      <c r="B106" s="175"/>
      <c r="C106" s="101"/>
      <c r="D106" s="87"/>
      <c r="E106" s="67"/>
      <c r="F106" s="67"/>
      <c r="G106" s="552"/>
    </row>
    <row r="107" spans="2:7" ht="15.75" thickBot="1">
      <c r="B107" s="243" t="s">
        <v>160</v>
      </c>
      <c r="C107" s="733" t="s">
        <v>44</v>
      </c>
      <c r="D107" s="733"/>
      <c r="E107" s="45">
        <f>SUM(E108:E122)</f>
        <v>100805</v>
      </c>
      <c r="F107" s="45">
        <f>SUM(F108:F122)</f>
        <v>900</v>
      </c>
      <c r="G107" s="45">
        <f>SUM(G108:G122)</f>
        <v>250</v>
      </c>
    </row>
    <row r="108" spans="2:7" ht="12.75">
      <c r="B108" s="175"/>
      <c r="C108" s="101"/>
      <c r="D108" s="83" t="s">
        <v>386</v>
      </c>
      <c r="E108" s="63"/>
      <c r="F108" s="63">
        <v>700</v>
      </c>
      <c r="G108" s="553"/>
    </row>
    <row r="109" spans="2:7" ht="12.75">
      <c r="B109" s="175"/>
      <c r="C109" s="101"/>
      <c r="D109" s="93" t="s">
        <v>367</v>
      </c>
      <c r="E109" s="80">
        <v>220</v>
      </c>
      <c r="F109" s="80"/>
      <c r="G109" s="551"/>
    </row>
    <row r="110" spans="2:7" ht="12.75">
      <c r="B110" s="175"/>
      <c r="C110" s="101"/>
      <c r="D110" s="84" t="s">
        <v>256</v>
      </c>
      <c r="E110" s="65"/>
      <c r="F110" s="65"/>
      <c r="G110" s="558"/>
    </row>
    <row r="111" spans="2:7" ht="12.75">
      <c r="B111" s="175"/>
      <c r="C111" s="101"/>
      <c r="D111" s="84" t="s">
        <v>364</v>
      </c>
      <c r="E111" s="65">
        <v>79240</v>
      </c>
      <c r="F111" s="65"/>
      <c r="G111" s="558"/>
    </row>
    <row r="112" spans="2:7" ht="12.75">
      <c r="B112" s="175"/>
      <c r="C112" s="101"/>
      <c r="D112" s="84" t="s">
        <v>349</v>
      </c>
      <c r="E112" s="65">
        <v>2300</v>
      </c>
      <c r="F112" s="65"/>
      <c r="G112" s="558"/>
    </row>
    <row r="113" spans="2:10" ht="12.75">
      <c r="B113" s="175"/>
      <c r="C113" s="101"/>
      <c r="D113" s="84" t="s">
        <v>365</v>
      </c>
      <c r="E113" s="65">
        <v>2775</v>
      </c>
      <c r="F113" s="65"/>
      <c r="G113" s="558"/>
      <c r="J113" s="458"/>
    </row>
    <row r="114" spans="2:7" ht="12.75">
      <c r="B114" s="175"/>
      <c r="C114" s="101"/>
      <c r="D114" s="84" t="s">
        <v>366</v>
      </c>
      <c r="E114" s="65">
        <v>1119</v>
      </c>
      <c r="F114" s="65"/>
      <c r="G114" s="558"/>
    </row>
    <row r="115" spans="2:7" ht="12.75">
      <c r="B115" s="175"/>
      <c r="C115" s="101"/>
      <c r="D115" s="84" t="s">
        <v>363</v>
      </c>
      <c r="E115" s="65">
        <v>1083</v>
      </c>
      <c r="F115" s="65"/>
      <c r="G115" s="558"/>
    </row>
    <row r="116" spans="2:7" ht="12.75">
      <c r="B116" s="175"/>
      <c r="C116" s="101"/>
      <c r="D116" s="84" t="s">
        <v>348</v>
      </c>
      <c r="E116" s="65">
        <v>10128</v>
      </c>
      <c r="F116" s="65"/>
      <c r="G116" s="558"/>
    </row>
    <row r="117" spans="2:7" ht="12.75">
      <c r="B117" s="175"/>
      <c r="C117" s="101"/>
      <c r="D117" s="84" t="s">
        <v>356</v>
      </c>
      <c r="E117" s="65">
        <v>2000</v>
      </c>
      <c r="F117" s="65"/>
      <c r="G117" s="558"/>
    </row>
    <row r="118" spans="2:7" ht="12.75">
      <c r="B118" s="175"/>
      <c r="C118" s="101"/>
      <c r="D118" s="84" t="s">
        <v>323</v>
      </c>
      <c r="E118" s="65"/>
      <c r="F118" s="65"/>
      <c r="G118" s="558"/>
    </row>
    <row r="119" spans="2:7" ht="12.75">
      <c r="B119" s="175"/>
      <c r="C119" s="101"/>
      <c r="D119" s="84" t="s">
        <v>350</v>
      </c>
      <c r="E119" s="65">
        <v>500</v>
      </c>
      <c r="F119" s="65"/>
      <c r="G119" s="558"/>
    </row>
    <row r="120" spans="2:7" ht="12.75">
      <c r="B120" s="175"/>
      <c r="C120" s="101"/>
      <c r="D120" s="84" t="s">
        <v>351</v>
      </c>
      <c r="E120" s="65">
        <v>500</v>
      </c>
      <c r="F120" s="65"/>
      <c r="G120" s="558"/>
    </row>
    <row r="121" spans="2:7" ht="12.75">
      <c r="B121" s="175"/>
      <c r="C121" s="101"/>
      <c r="D121" s="84" t="s">
        <v>246</v>
      </c>
      <c r="E121" s="65">
        <v>700</v>
      </c>
      <c r="F121" s="65"/>
      <c r="G121" s="558">
        <v>250</v>
      </c>
    </row>
    <row r="122" spans="2:7" ht="13.5" thickBot="1">
      <c r="B122" s="175"/>
      <c r="C122" s="101"/>
      <c r="D122" s="105" t="s">
        <v>273</v>
      </c>
      <c r="E122" s="106">
        <v>240</v>
      </c>
      <c r="F122" s="106">
        <v>200</v>
      </c>
      <c r="G122" s="559"/>
    </row>
    <row r="123" spans="2:7" ht="17.25" thickBot="1" thickTop="1">
      <c r="B123" s="734" t="s">
        <v>161</v>
      </c>
      <c r="C123" s="735"/>
      <c r="D123" s="735"/>
      <c r="E123" s="118">
        <f>E107+E100+E104+E96+E78+E72+E60+E49+E45+E26+E11+E9+E4</f>
        <v>313566</v>
      </c>
      <c r="F123" s="118">
        <f>F107+F100+F104+F96+F78+F72+F60+F49+F45+F26+F11+F9+F4</f>
        <v>48098</v>
      </c>
      <c r="G123" s="118">
        <f>G107+G100+G104+G96+G78+G72+G60+G49+G45+G26+G11+G9+G4</f>
        <v>50344</v>
      </c>
    </row>
    <row r="124" ht="13.5" thickTop="1"/>
    <row r="166" spans="1:6" ht="12.75">
      <c r="A166" s="732"/>
      <c r="B166" s="732"/>
      <c r="C166" s="732"/>
      <c r="D166" s="732"/>
      <c r="E166" s="732"/>
      <c r="F166" s="457"/>
    </row>
    <row r="169" spans="1:6" ht="12.75">
      <c r="A169" s="732"/>
      <c r="B169" s="732"/>
      <c r="C169" s="732"/>
      <c r="D169" s="732"/>
      <c r="E169" s="732"/>
      <c r="F169" s="457"/>
    </row>
  </sheetData>
  <sheetProtection/>
  <mergeCells count="33">
    <mergeCell ref="F70:F71"/>
    <mergeCell ref="G2:G3"/>
    <mergeCell ref="G70:G71"/>
    <mergeCell ref="B1:G1"/>
    <mergeCell ref="C73:C77"/>
    <mergeCell ref="B73:B77"/>
    <mergeCell ref="D2:D3"/>
    <mergeCell ref="C9:D9"/>
    <mergeCell ref="D70:D71"/>
    <mergeCell ref="E2:E3"/>
    <mergeCell ref="E70:E71"/>
    <mergeCell ref="C60:D60"/>
    <mergeCell ref="F2:F3"/>
    <mergeCell ref="A169:E169"/>
    <mergeCell ref="C107:D107"/>
    <mergeCell ref="A166:E166"/>
    <mergeCell ref="B123:D123"/>
    <mergeCell ref="B79:B95"/>
    <mergeCell ref="C79:C95"/>
    <mergeCell ref="C104:D104"/>
    <mergeCell ref="B2:B3"/>
    <mergeCell ref="C70:C71"/>
    <mergeCell ref="C4:D4"/>
    <mergeCell ref="C45:D45"/>
    <mergeCell ref="C11:D11"/>
    <mergeCell ref="C49:D49"/>
    <mergeCell ref="B70:B71"/>
    <mergeCell ref="C100:D100"/>
    <mergeCell ref="C78:D78"/>
    <mergeCell ref="C2:C3"/>
    <mergeCell ref="C96:D96"/>
    <mergeCell ref="C72:D72"/>
    <mergeCell ref="C26:D26"/>
  </mergeCells>
  <printOptions/>
  <pageMargins left="0.2755905511811024" right="0.1968503937007874" top="0.4330708661417323" bottom="0.07874015748031496" header="0.5118110236220472" footer="0.15748031496062992"/>
  <pageSetup horizontalDpi="300" verticalDpi="300" orientation="portrait" paperSize="9" scale="88" r:id="rId1"/>
  <ignoredErrors>
    <ignoredError sqref="B49 B60 B72:B73 B7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164"/>
  <sheetViews>
    <sheetView zoomScalePageLayoutView="0" workbookViewId="0" topLeftCell="A97">
      <selection activeCell="F113" sqref="F113"/>
    </sheetView>
  </sheetViews>
  <sheetFormatPr defaultColWidth="9.140625" defaultRowHeight="12.75"/>
  <cols>
    <col min="1" max="1" width="2.00390625" style="264" customWidth="1"/>
    <col min="2" max="2" width="10.421875" style="264" customWidth="1"/>
    <col min="3" max="3" width="8.140625" style="264" customWidth="1"/>
    <col min="4" max="4" width="31.7109375" style="264" customWidth="1"/>
    <col min="5" max="6" width="13.7109375" style="264" customWidth="1"/>
    <col min="7" max="7" width="12.140625" style="264" customWidth="1"/>
    <col min="8" max="16384" width="9.140625" style="264" customWidth="1"/>
  </cols>
  <sheetData>
    <row r="1" spans="2:7" ht="13.5" thickBot="1">
      <c r="B1" s="736" t="s">
        <v>373</v>
      </c>
      <c r="C1" s="736"/>
      <c r="D1" s="736"/>
      <c r="E1" s="736"/>
      <c r="F1" s="736"/>
      <c r="G1" s="736"/>
    </row>
    <row r="2" spans="2:7" ht="13.5" customHeight="1" thickTop="1">
      <c r="B2" s="693" t="s">
        <v>62</v>
      </c>
      <c r="C2" s="681" t="s">
        <v>63</v>
      </c>
      <c r="D2" s="679" t="s">
        <v>64</v>
      </c>
      <c r="E2" s="668" t="s">
        <v>334</v>
      </c>
      <c r="F2" s="668" t="s">
        <v>375</v>
      </c>
      <c r="G2" s="721" t="s">
        <v>376</v>
      </c>
    </row>
    <row r="3" spans="2:7" ht="27" customHeight="1" thickBot="1">
      <c r="B3" s="694"/>
      <c r="C3" s="682"/>
      <c r="D3" s="680"/>
      <c r="E3" s="669"/>
      <c r="F3" s="669"/>
      <c r="G3" s="722"/>
    </row>
    <row r="4" spans="2:7" s="265" customFormat="1" ht="16.5" thickBot="1" thickTop="1">
      <c r="B4" s="114" t="s">
        <v>67</v>
      </c>
      <c r="C4" s="723" t="s">
        <v>147</v>
      </c>
      <c r="D4" s="723"/>
      <c r="E4" s="429">
        <f>SUM(E5:E8)</f>
        <v>8.360000000000001</v>
      </c>
      <c r="F4" s="605">
        <f>ROUND('KAPITÁLVÉ VÝDAVKY'!F4/30.126,2)</f>
        <v>3.32</v>
      </c>
      <c r="G4" s="303">
        <f>ROUND('KAPITÁLVÉ VÝDAVKY'!G4/30.126,2)</f>
        <v>3.32</v>
      </c>
    </row>
    <row r="5" spans="2:7" ht="12.75">
      <c r="B5" s="175"/>
      <c r="C5" s="101"/>
      <c r="D5" s="93" t="s">
        <v>359</v>
      </c>
      <c r="E5" s="430">
        <f>ROUND('KAPITÁLVÉ VÝDAVKY'!E5/30.126,2)</f>
        <v>4.98</v>
      </c>
      <c r="F5" s="430">
        <f>ROUND('KAPITÁLVÉ VÝDAVKY'!F5/30.126,2)</f>
        <v>0</v>
      </c>
      <c r="G5" s="301">
        <f>ROUND('KAPITÁLVÉ VÝDAVKY'!G5/30.126,2)</f>
        <v>0</v>
      </c>
    </row>
    <row r="6" spans="2:7" ht="12.75">
      <c r="B6" s="175"/>
      <c r="C6" s="101"/>
      <c r="D6" s="93" t="s">
        <v>360</v>
      </c>
      <c r="E6" s="430">
        <f>ROUND('KAPITÁLVÉ VÝDAVKY'!E6/30.126,2)</f>
        <v>1.99</v>
      </c>
      <c r="F6" s="430">
        <f>ROUND('KAPITÁLVÉ VÝDAVKY'!F6/30.126,2)</f>
        <v>0</v>
      </c>
      <c r="G6" s="301">
        <f>ROUND('KAPITÁLVÉ VÝDAVKY'!G6/30.126,2)</f>
        <v>0</v>
      </c>
    </row>
    <row r="7" spans="2:7" ht="12.75">
      <c r="B7" s="175"/>
      <c r="C7" s="101"/>
      <c r="D7" s="93" t="s">
        <v>361</v>
      </c>
      <c r="E7" s="430">
        <f>ROUND('KAPITÁLVÉ VÝDAVKY'!E7/30.126,2)</f>
        <v>1.39</v>
      </c>
      <c r="F7" s="430">
        <f>ROUND('KAPITÁLVÉ VÝDAVKY'!F7/30.126,2)</f>
        <v>0</v>
      </c>
      <c r="G7" s="301">
        <f>ROUND('KAPITÁLVÉ VÝDAVKY'!G7/30.126,2)</f>
        <v>0</v>
      </c>
    </row>
    <row r="8" spans="2:7" ht="13.5" thickBot="1">
      <c r="B8" s="175"/>
      <c r="C8" s="101"/>
      <c r="D8" s="93" t="s">
        <v>275</v>
      </c>
      <c r="E8" s="430">
        <f>ROUND('KAPITÁLVÉ VÝDAVKY'!E8/30.126,2)</f>
        <v>0</v>
      </c>
      <c r="F8" s="430">
        <f>ROUND('KAPITÁLVÉ VÝDAVKY'!F8/30.126,2)</f>
        <v>0</v>
      </c>
      <c r="G8" s="301">
        <f>ROUND('KAPITÁLVÉ VÝDAVKY'!G8/30.126,2)</f>
        <v>0</v>
      </c>
    </row>
    <row r="9" spans="2:7" s="265" customFormat="1" ht="15.75" thickBot="1">
      <c r="B9" s="108" t="s">
        <v>166</v>
      </c>
      <c r="C9" s="724" t="s">
        <v>12</v>
      </c>
      <c r="D9" s="724"/>
      <c r="E9" s="431">
        <f>SUM(E10:E10)</f>
        <v>16.6</v>
      </c>
      <c r="F9" s="431">
        <f>SUM(F10:F10)</f>
        <v>16.6</v>
      </c>
      <c r="G9" s="303">
        <f>SUM(G10:G10)</f>
        <v>16.6</v>
      </c>
    </row>
    <row r="10" spans="2:7" ht="13.5" thickBot="1">
      <c r="B10" s="175"/>
      <c r="C10" s="100"/>
      <c r="D10" s="83" t="s">
        <v>303</v>
      </c>
      <c r="E10" s="432">
        <f>ROUND('KAPITÁLVÉ VÝDAVKY'!E10/30.126,2)</f>
        <v>16.6</v>
      </c>
      <c r="F10" s="432">
        <f>ROUND('KAPITÁLVÉ VÝDAVKY'!F10/30.126,2)</f>
        <v>16.6</v>
      </c>
      <c r="G10" s="296">
        <f>ROUND('KAPITÁLVÉ VÝDAVKY'!G10/30.126,2)</f>
        <v>16.6</v>
      </c>
    </row>
    <row r="11" spans="2:7" s="265" customFormat="1" ht="15.75" thickBot="1">
      <c r="B11" s="108" t="s">
        <v>148</v>
      </c>
      <c r="C11" s="724" t="s">
        <v>149</v>
      </c>
      <c r="D11" s="724"/>
      <c r="E11" s="431">
        <f>SUM(E12:E25)</f>
        <v>655.8199999999999</v>
      </c>
      <c r="F11" s="431">
        <f>SUM(F12:F25)</f>
        <v>169.29</v>
      </c>
      <c r="G11" s="431">
        <f>SUM(G12:G25)</f>
        <v>84.61</v>
      </c>
    </row>
    <row r="12" spans="2:7" ht="12.75">
      <c r="B12" s="175"/>
      <c r="C12" s="103"/>
      <c r="D12" s="93" t="s">
        <v>315</v>
      </c>
      <c r="E12" s="430">
        <f>ROUND('KAPITÁLVÉ VÝDAVKY'!E12/30.126,2)</f>
        <v>149.87</v>
      </c>
      <c r="F12" s="430">
        <f>ROUND('KAPITÁLVÉ VÝDAVKY'!F12/30.126,2)</f>
        <v>0</v>
      </c>
      <c r="G12" s="301">
        <f>ROUND('KAPITÁLVÉ VÝDAVKY'!G12/30.126,2)</f>
        <v>0</v>
      </c>
    </row>
    <row r="13" spans="2:7" ht="12.75">
      <c r="B13" s="175"/>
      <c r="C13" s="103"/>
      <c r="D13" s="84" t="s">
        <v>344</v>
      </c>
      <c r="E13" s="433">
        <f>ROUND('KAPITÁLVÉ VÝDAVKY'!E13/30.126,2)</f>
        <v>19.92</v>
      </c>
      <c r="F13" s="433">
        <f>ROUND('KAPITÁLVÉ VÝDAVKY'!F13/30.126,2)</f>
        <v>0</v>
      </c>
      <c r="G13" s="297">
        <f>ROUND('KAPITÁLVÉ VÝDAVKY'!G13/30.126,2)</f>
        <v>0</v>
      </c>
    </row>
    <row r="14" spans="2:7" ht="12.75">
      <c r="B14" s="175"/>
      <c r="C14" s="103"/>
      <c r="D14" s="84" t="s">
        <v>316</v>
      </c>
      <c r="E14" s="433">
        <f>ROUND('KAPITÁLVÉ VÝDAVKY'!E14/30.126,2)</f>
        <v>73.09</v>
      </c>
      <c r="F14" s="433">
        <f>ROUND('KAPITÁLVÉ VÝDAVKY'!F14/30.126,2)</f>
        <v>0</v>
      </c>
      <c r="G14" s="297">
        <f>ROUND('KAPITÁLVÉ VÝDAVKY'!G14/30.126,2)</f>
        <v>0</v>
      </c>
    </row>
    <row r="15" spans="2:7" ht="12.75">
      <c r="B15" s="175"/>
      <c r="C15" s="103"/>
      <c r="D15" s="84" t="s">
        <v>340</v>
      </c>
      <c r="E15" s="433">
        <f>ROUND('KAPITÁLVÉ VÝDAVKY'!E15/30.126,2)</f>
        <v>27.72</v>
      </c>
      <c r="F15" s="433">
        <f>ROUND('KAPITÁLVÉ VÝDAVKY'!F15/30.126,2)</f>
        <v>0</v>
      </c>
      <c r="G15" s="297">
        <f>ROUND('KAPITÁLVÉ VÝDAVKY'!G15/30.126,2)</f>
        <v>0</v>
      </c>
    </row>
    <row r="16" spans="2:7" ht="12.75">
      <c r="B16" s="175"/>
      <c r="C16" s="103"/>
      <c r="D16" s="84" t="s">
        <v>389</v>
      </c>
      <c r="E16" s="433">
        <f>ROUND('KAPITÁLVÉ VÝDAVKY'!E16/30.126,2)</f>
        <v>39.83</v>
      </c>
      <c r="F16" s="433">
        <f>ROUND('KAPITÁLVÉ VÝDAVKY'!F16/30.126,2)</f>
        <v>0</v>
      </c>
      <c r="G16" s="297">
        <f>ROUND('KAPITÁLVÉ VÝDAVKY'!G16/30.126,2)</f>
        <v>0</v>
      </c>
    </row>
    <row r="17" spans="2:7" ht="12.75">
      <c r="B17" s="175"/>
      <c r="C17" s="103"/>
      <c r="D17" s="84" t="s">
        <v>390</v>
      </c>
      <c r="E17" s="433">
        <f>ROUND('KAPITÁLVÉ VÝDAVKY'!E17/30.126,2)</f>
        <v>24.9</v>
      </c>
      <c r="F17" s="433">
        <f>ROUND('KAPITÁLVÉ VÝDAVKY'!F17/30.126,2)</f>
        <v>0</v>
      </c>
      <c r="G17" s="297">
        <f>ROUND('KAPITÁLVÉ VÝDAVKY'!G17/30.126,2)</f>
        <v>0</v>
      </c>
    </row>
    <row r="18" spans="2:7" ht="12.75">
      <c r="B18" s="175"/>
      <c r="C18" s="103"/>
      <c r="D18" s="84" t="s">
        <v>341</v>
      </c>
      <c r="E18" s="433">
        <f>ROUND('KAPITÁLVÉ VÝDAVKY'!E18/30.126,2)</f>
        <v>0</v>
      </c>
      <c r="F18" s="433">
        <f>ROUND('KAPITÁLVÉ VÝDAVKY'!F18/30.126,2)</f>
        <v>0</v>
      </c>
      <c r="G18" s="297">
        <f>ROUND('KAPITÁLVÉ VÝDAVKY'!G18/30.126,2)</f>
        <v>0</v>
      </c>
    </row>
    <row r="19" spans="2:7" ht="12.75">
      <c r="B19" s="175"/>
      <c r="C19" s="103"/>
      <c r="D19" s="84" t="s">
        <v>299</v>
      </c>
      <c r="E19" s="433">
        <f>ROUND('KAPITÁLVÉ VÝDAVKY'!E19/30.126,2)</f>
        <v>69.21</v>
      </c>
      <c r="F19" s="433">
        <f>ROUND('KAPITÁLVÉ VÝDAVKY'!F19/30.126,2)</f>
        <v>0</v>
      </c>
      <c r="G19" s="297">
        <f>ROUND('KAPITÁLVÉ VÝDAVKY'!G19/30.126,2)</f>
        <v>0</v>
      </c>
    </row>
    <row r="20" spans="2:7" ht="12.75">
      <c r="B20" s="175"/>
      <c r="C20" s="103"/>
      <c r="D20" s="84" t="s">
        <v>342</v>
      </c>
      <c r="E20" s="433">
        <f>ROUND('KAPITÁLVÉ VÝDAVKY'!E20/30.126,2)</f>
        <v>6.64</v>
      </c>
      <c r="F20" s="433">
        <f>ROUND('KAPITÁLVÉ VÝDAVKY'!F20/30.126,2)</f>
        <v>0</v>
      </c>
      <c r="G20" s="297">
        <f>ROUND('KAPITÁLVÉ VÝDAVKY'!G20/30.126,2)</f>
        <v>0</v>
      </c>
    </row>
    <row r="21" spans="2:7" ht="12.75">
      <c r="B21" s="175"/>
      <c r="C21" s="103"/>
      <c r="D21" s="84" t="s">
        <v>259</v>
      </c>
      <c r="E21" s="433">
        <f>ROUND('KAPITÁLVÉ VÝDAVKY'!E21/30.126,2)</f>
        <v>0</v>
      </c>
      <c r="F21" s="433">
        <f>ROUND('KAPITÁLVÉ VÝDAVKY'!F21/30.126,2)</f>
        <v>3.32</v>
      </c>
      <c r="G21" s="297">
        <f>ROUND('KAPITÁLVÉ VÝDAVKY'!G21/30.126,2)</f>
        <v>3.32</v>
      </c>
    </row>
    <row r="22" spans="2:7" ht="12.75">
      <c r="B22" s="175"/>
      <c r="C22" s="103"/>
      <c r="D22" s="84" t="s">
        <v>317</v>
      </c>
      <c r="E22" s="433">
        <f>ROUND('KAPITÁLVÉ VÝDAVKY'!E22/30.126,2)</f>
        <v>32.53</v>
      </c>
      <c r="F22" s="433">
        <f>ROUND('KAPITÁLVÉ VÝDAVKY'!F22/30.126,2)</f>
        <v>0</v>
      </c>
      <c r="G22" s="297">
        <f>ROUND('KAPITÁLVÉ VÝDAVKY'!G22/30.126,2)</f>
        <v>0</v>
      </c>
    </row>
    <row r="23" spans="2:7" ht="12.75">
      <c r="B23" s="175"/>
      <c r="C23" s="103"/>
      <c r="D23" s="84" t="s">
        <v>280</v>
      </c>
      <c r="E23" s="433">
        <f>ROUND('KAPITÁLVÉ VÝDAVKY'!E23/30.126,2)</f>
        <v>66.39</v>
      </c>
      <c r="F23" s="433">
        <f>ROUND('KAPITÁLVÉ VÝDAVKY'!F23/30.126,2)</f>
        <v>99.58</v>
      </c>
      <c r="G23" s="297">
        <f>ROUND('KAPITÁLVÉ VÝDAVKY'!G23/30.126,2)</f>
        <v>33.19</v>
      </c>
    </row>
    <row r="24" spans="2:7" ht="12.75">
      <c r="B24" s="175"/>
      <c r="C24" s="103"/>
      <c r="D24" s="105" t="s">
        <v>352</v>
      </c>
      <c r="E24" s="434">
        <f>ROUND('KAPITÁLVÉ VÝDAVKY'!E24/30.126,2)</f>
        <v>92.61</v>
      </c>
      <c r="F24" s="434">
        <f>ROUND('KAPITÁLVÉ VÝDAVKY'!F24/30.126,2)</f>
        <v>66.39</v>
      </c>
      <c r="G24" s="297">
        <f>ROUND('KAPITÁLVÉ VÝDAVKY'!G24/30.126,2)</f>
        <v>48.1</v>
      </c>
    </row>
    <row r="25" spans="2:7" ht="13.5" thickBot="1">
      <c r="B25" s="176"/>
      <c r="C25" s="104"/>
      <c r="D25" s="87" t="s">
        <v>293</v>
      </c>
      <c r="E25" s="435">
        <f>ROUND('KAPITÁLVÉ VÝDAVKY'!E25/30.126,2)</f>
        <v>53.11</v>
      </c>
      <c r="F25" s="435">
        <f>ROUND('KAPITÁLVÉ VÝDAVKY'!F25/30.126,2)</f>
        <v>0</v>
      </c>
      <c r="G25" s="302">
        <f>ROUND('KAPITÁLVÉ VÝDAVKY'!G25/30.126,2)</f>
        <v>0</v>
      </c>
    </row>
    <row r="26" spans="2:7" s="265" customFormat="1" ht="15.75" thickBot="1">
      <c r="B26" s="177" t="s">
        <v>150</v>
      </c>
      <c r="C26" s="724" t="s">
        <v>151</v>
      </c>
      <c r="D26" s="724"/>
      <c r="E26" s="431">
        <f>SUM(E27:E44)</f>
        <v>699.8899999999999</v>
      </c>
      <c r="F26" s="431">
        <f>ROUND('KAPITÁLVÉ VÝDAVKY'!F26/30.126,2)</f>
        <v>989.11</v>
      </c>
      <c r="G26" s="303">
        <f>ROUND('KAPITÁLVÉ VÝDAVKY'!G26/30.126,2)</f>
        <v>1342.53</v>
      </c>
    </row>
    <row r="27" spans="2:7" ht="12.75">
      <c r="B27" s="175"/>
      <c r="C27" s="101"/>
      <c r="D27" s="84" t="s">
        <v>380</v>
      </c>
      <c r="E27" s="433">
        <f>ROUND('KAPITÁLVÉ VÝDAVKY'!E27/30.126,2)</f>
        <v>0</v>
      </c>
      <c r="F27" s="433">
        <f>ROUND('KAPITÁLVÉ VÝDAVKY'!F27/30.126,2)</f>
        <v>0</v>
      </c>
      <c r="G27" s="297">
        <f>ROUND('KAPITÁLVÉ VÝDAVKY'!G27/30.126,2)</f>
        <v>197.34</v>
      </c>
    </row>
    <row r="28" spans="2:7" ht="12.75">
      <c r="B28" s="175"/>
      <c r="C28" s="101"/>
      <c r="D28" s="84" t="s">
        <v>388</v>
      </c>
      <c r="E28" s="433">
        <f>ROUND('KAPITÁLVÉ VÝDAVKY'!E28/30.126,2)</f>
        <v>295.43</v>
      </c>
      <c r="F28" s="433">
        <f>ROUND('KAPITÁLVÉ VÝDAVKY'!F28/30.126,2)</f>
        <v>0</v>
      </c>
      <c r="G28" s="297">
        <f>ROUND('KAPITÁLVÉ VÝDAVKY'!G28/30.126,2)</f>
        <v>0</v>
      </c>
    </row>
    <row r="29" spans="2:7" ht="12.75">
      <c r="B29" s="175"/>
      <c r="C29" s="101"/>
      <c r="D29" s="84" t="s">
        <v>318</v>
      </c>
      <c r="E29" s="433">
        <f>ROUND('KAPITÁLVÉ VÝDAVKY'!E29/30.126,2)</f>
        <v>0</v>
      </c>
      <c r="F29" s="433">
        <f>ROUND('KAPITÁLVÉ VÝDAVKY'!F29/30.126,2)</f>
        <v>0</v>
      </c>
      <c r="G29" s="297">
        <f>ROUND('KAPITÁLVÉ VÝDAVKY'!G29/30.126,2)</f>
        <v>0</v>
      </c>
    </row>
    <row r="30" spans="2:7" ht="12.75">
      <c r="B30" s="175"/>
      <c r="C30" s="101"/>
      <c r="D30" s="84" t="s">
        <v>343</v>
      </c>
      <c r="E30" s="433">
        <f>ROUND('KAPITÁLVÉ VÝDAVKY'!E30/30.126,2)</f>
        <v>10.62</v>
      </c>
      <c r="F30" s="433">
        <f>ROUND('KAPITÁLVÉ VÝDAVKY'!F30/30.126,2)</f>
        <v>0</v>
      </c>
      <c r="G30" s="297">
        <f>ROUND('KAPITÁLVÉ VÝDAVKY'!G30/30.126,2)</f>
        <v>0</v>
      </c>
    </row>
    <row r="31" spans="2:7" ht="12.75">
      <c r="B31" s="175"/>
      <c r="C31" s="101"/>
      <c r="D31" s="84" t="s">
        <v>379</v>
      </c>
      <c r="E31" s="433">
        <f>ROUND('KAPITÁLVÉ VÝDAVKY'!E31/30.126,2)</f>
        <v>0</v>
      </c>
      <c r="F31" s="433">
        <f>ROUND('KAPITÁLVÉ VÝDAVKY'!F31/30.126,2)</f>
        <v>0</v>
      </c>
      <c r="G31" s="297">
        <f>ROUND('KAPITÁLVÉ VÝDAVKY'!G31/30.126,2)</f>
        <v>29.87</v>
      </c>
    </row>
    <row r="32" spans="2:7" ht="12.75">
      <c r="B32" s="175"/>
      <c r="C32" s="101"/>
      <c r="D32" s="84" t="s">
        <v>384</v>
      </c>
      <c r="E32" s="433">
        <f>ROUND('KAPITÁLVÉ VÝDAVKY'!E32/30.126,2)</f>
        <v>0</v>
      </c>
      <c r="F32" s="433">
        <f>ROUND('KAPITÁLVÉ VÝDAVKY'!F32/30.126,2)</f>
        <v>0</v>
      </c>
      <c r="G32" s="297">
        <f>ROUND('KAPITÁLVÉ VÝDAVKY'!G32/30.126,2)</f>
        <v>0</v>
      </c>
    </row>
    <row r="33" spans="2:7" ht="12.75">
      <c r="B33" s="175"/>
      <c r="C33" s="101"/>
      <c r="D33" s="84" t="s">
        <v>319</v>
      </c>
      <c r="E33" s="433">
        <f>ROUND('KAPITÁLVÉ VÝDAVKY'!E33/30.126,2)</f>
        <v>94.6</v>
      </c>
      <c r="F33" s="433">
        <f>ROUND('KAPITÁLVÉ VÝDAVKY'!F33/30.126,2)</f>
        <v>0</v>
      </c>
      <c r="G33" s="297">
        <f>ROUND('KAPITÁLVÉ VÝDAVKY'!G33/30.126,2)</f>
        <v>0</v>
      </c>
    </row>
    <row r="34" spans="2:7" ht="12.75">
      <c r="B34" s="175"/>
      <c r="C34" s="101"/>
      <c r="D34" s="84" t="s">
        <v>320</v>
      </c>
      <c r="E34" s="433">
        <f>ROUND('KAPITÁLVÉ VÝDAVKY'!E34/30.126,2)</f>
        <v>0</v>
      </c>
      <c r="F34" s="433">
        <f>ROUND('KAPITÁLVÉ VÝDAVKY'!F34/30.126,2)</f>
        <v>0</v>
      </c>
      <c r="G34" s="297">
        <f>ROUND('KAPITÁLVÉ VÝDAVKY'!G34/30.126,2)</f>
        <v>0</v>
      </c>
    </row>
    <row r="35" spans="2:7" ht="12.75">
      <c r="B35" s="175"/>
      <c r="C35" s="101"/>
      <c r="D35" s="84" t="s">
        <v>377</v>
      </c>
      <c r="E35" s="433">
        <f>ROUND('KAPITÁLVÉ VÝDAVKY'!E35/30.126,2)</f>
        <v>0</v>
      </c>
      <c r="F35" s="433">
        <f>ROUND('KAPITÁLVÉ VÝDAVKY'!F35/30.126,2)</f>
        <v>982.47</v>
      </c>
      <c r="G35" s="297">
        <f>ROUND('KAPITÁLVÉ VÝDAVKY'!G35/30.126,2)</f>
        <v>107.52</v>
      </c>
    </row>
    <row r="36" spans="2:7" ht="12.75">
      <c r="B36" s="175"/>
      <c r="C36" s="101"/>
      <c r="D36" s="84" t="s">
        <v>378</v>
      </c>
      <c r="E36" s="433">
        <f>ROUND('KAPITÁLVÉ VÝDAVKY'!E36/30.126,2)</f>
        <v>0</v>
      </c>
      <c r="F36" s="433">
        <f>ROUND('KAPITÁLVÉ VÝDAVKY'!F36/30.126,2)</f>
        <v>0</v>
      </c>
      <c r="G36" s="297">
        <f>ROUND('KAPITÁLVÉ VÝDAVKY'!G36/30.126,2)</f>
        <v>805.12</v>
      </c>
    </row>
    <row r="37" spans="2:7" ht="12.75">
      <c r="B37" s="175"/>
      <c r="C37" s="101"/>
      <c r="D37" s="84" t="s">
        <v>354</v>
      </c>
      <c r="E37" s="433">
        <f>ROUND('KAPITÁLVÉ VÝDAVKY'!E37/30.126,2)</f>
        <v>208.96</v>
      </c>
      <c r="F37" s="433">
        <f>ROUND('KAPITÁLVÉ VÝDAVKY'!F37/30.126,2)</f>
        <v>0</v>
      </c>
      <c r="G37" s="297">
        <f>ROUND('KAPITÁLVÉ VÝDAVKY'!G37/30.126,2)</f>
        <v>0</v>
      </c>
    </row>
    <row r="38" spans="2:7" ht="12.75">
      <c r="B38" s="175"/>
      <c r="C38" s="101"/>
      <c r="D38" s="84" t="s">
        <v>381</v>
      </c>
      <c r="E38" s="433">
        <f>ROUND('KAPITÁLVÉ VÝDAVKY'!E38/30.126,2)</f>
        <v>0</v>
      </c>
      <c r="F38" s="433">
        <f>ROUND('KAPITÁLVÉ VÝDAVKY'!F38/30.126,2)</f>
        <v>0</v>
      </c>
      <c r="G38" s="297">
        <f>ROUND('KAPITÁLVÉ VÝDAVKY'!G38/30.126,2)</f>
        <v>49.79</v>
      </c>
    </row>
    <row r="39" spans="2:7" ht="12.75">
      <c r="B39" s="175"/>
      <c r="C39" s="101"/>
      <c r="D39" s="84" t="s">
        <v>382</v>
      </c>
      <c r="E39" s="433">
        <f>ROUND('KAPITÁLVÉ VÝDAVKY'!E39/30.126,2)</f>
        <v>0</v>
      </c>
      <c r="F39" s="433">
        <f>ROUND('KAPITÁLVÉ VÝDAVKY'!F39/30.126,2)</f>
        <v>0</v>
      </c>
      <c r="G39" s="297">
        <f>ROUND('KAPITÁLVÉ VÝDAVKY'!G39/30.126,2)</f>
        <v>146.25</v>
      </c>
    </row>
    <row r="40" spans="2:7" ht="12.75">
      <c r="B40" s="175"/>
      <c r="C40" s="101"/>
      <c r="D40" s="84" t="s">
        <v>255</v>
      </c>
      <c r="E40" s="433">
        <f>ROUND('KAPITÁLVÉ VÝDAVKY'!E40/30.126,2)</f>
        <v>7.3</v>
      </c>
      <c r="F40" s="433">
        <f>ROUND('KAPITÁLVÉ VÝDAVKY'!F40/30.126,2)</f>
        <v>0</v>
      </c>
      <c r="G40" s="297">
        <f>ROUND('KAPITÁLVÉ VÝDAVKY'!G40/30.126,2)</f>
        <v>0</v>
      </c>
    </row>
    <row r="41" spans="2:7" ht="12.75">
      <c r="B41" s="175"/>
      <c r="C41" s="101"/>
      <c r="D41" s="84" t="s">
        <v>355</v>
      </c>
      <c r="E41" s="433">
        <f>ROUND('KAPITÁLVÉ VÝDAVKY'!E41/30.126,2)</f>
        <v>49.79</v>
      </c>
      <c r="F41" s="433">
        <f>ROUND('KAPITÁLVÉ VÝDAVKY'!F41/30.126,2)</f>
        <v>0</v>
      </c>
      <c r="G41" s="297">
        <f>ROUND('KAPITÁLVÉ VÝDAVKY'!G41/30.126,2)</f>
        <v>0</v>
      </c>
    </row>
    <row r="42" spans="2:7" ht="12.75">
      <c r="B42" s="175"/>
      <c r="C42" s="101"/>
      <c r="D42" s="84" t="s">
        <v>254</v>
      </c>
      <c r="E42" s="433">
        <f>ROUND('KAPITÁLVÉ VÝDAVKY'!E42/30.126,2)</f>
        <v>0</v>
      </c>
      <c r="F42" s="433">
        <f>ROUND('KAPITÁLVÉ VÝDAVKY'!F42/30.126,2)</f>
        <v>0</v>
      </c>
      <c r="G42" s="297">
        <f>ROUND('KAPITÁLVÉ VÝDAVKY'!G42/30.126,2)</f>
        <v>0</v>
      </c>
    </row>
    <row r="43" spans="2:7" ht="12.75">
      <c r="B43" s="175"/>
      <c r="C43" s="101"/>
      <c r="D43" s="84" t="s">
        <v>387</v>
      </c>
      <c r="E43" s="433">
        <f>ROUND('KAPITÁLVÉ VÝDAVKY'!E43/30.126,2)</f>
        <v>33.19</v>
      </c>
      <c r="F43" s="433">
        <f>ROUND('KAPITÁLVÉ VÝDAVKY'!F43/30.126,2)</f>
        <v>0</v>
      </c>
      <c r="G43" s="297">
        <f>ROUND('KAPITÁLVÉ VÝDAVKY'!G43/30.126,2)</f>
        <v>0</v>
      </c>
    </row>
    <row r="44" spans="2:7" ht="13.5" thickBot="1">
      <c r="B44" s="176"/>
      <c r="C44" s="102"/>
      <c r="D44" s="87" t="s">
        <v>236</v>
      </c>
      <c r="E44" s="435">
        <f>ROUND('KAPITÁLVÉ VÝDAVKY'!E44/30.126,2)</f>
        <v>0</v>
      </c>
      <c r="F44" s="435">
        <f>ROUND('KAPITÁLVÉ VÝDAVKY'!F44/30.126,2)</f>
        <v>6.64</v>
      </c>
      <c r="G44" s="302">
        <f>ROUND('KAPITÁLVÉ VÝDAVKY'!G44/30.126,2)</f>
        <v>6.64</v>
      </c>
    </row>
    <row r="45" spans="2:7" s="265" customFormat="1" ht="15.75" thickBot="1">
      <c r="B45" s="244" t="s">
        <v>27</v>
      </c>
      <c r="C45" s="731" t="s">
        <v>28</v>
      </c>
      <c r="D45" s="731"/>
      <c r="E45" s="429">
        <f>SUM(E46:E48)</f>
        <v>3083.8199999999997</v>
      </c>
      <c r="F45" s="429">
        <f>ROUND('KAPITÁLVÉ VÝDAVKY'!F45/30.126,2)</f>
        <v>33.19</v>
      </c>
      <c r="G45" s="350">
        <f>ROUND('KAPITÁLVÉ VÝDAVKY'!G45/30.126,2)</f>
        <v>16.6</v>
      </c>
    </row>
    <row r="46" spans="2:7" ht="12.75">
      <c r="B46" s="266"/>
      <c r="C46" s="100"/>
      <c r="D46" s="83" t="s">
        <v>321</v>
      </c>
      <c r="E46" s="432">
        <f>ROUND('KAPITÁLVÉ VÝDAVKY'!E46/30.126,2)</f>
        <v>0</v>
      </c>
      <c r="F46" s="432">
        <f>ROUND('KAPITÁLVÉ VÝDAVKY'!F46/30.126,2)</f>
        <v>0</v>
      </c>
      <c r="G46" s="296">
        <f>ROUND('KAPITÁLVÉ VÝDAVKY'!G46/30.126,2)</f>
        <v>0</v>
      </c>
    </row>
    <row r="47" spans="2:7" ht="12.75">
      <c r="B47" s="175"/>
      <c r="C47" s="101"/>
      <c r="D47" s="4" t="s">
        <v>322</v>
      </c>
      <c r="E47" s="433">
        <f>ROUND('KAPITÁLVÉ VÝDAVKY'!E47/30.126,2)-0.03</f>
        <v>3083.8199999999997</v>
      </c>
      <c r="F47" s="433">
        <f>ROUND('KAPITÁLVÉ VÝDAVKY'!F47/30.126,2)</f>
        <v>0</v>
      </c>
      <c r="G47" s="297">
        <f>ROUND('KAPITÁLVÉ VÝDAVKY'!G47/30.126,2)</f>
        <v>0</v>
      </c>
    </row>
    <row r="48" spans="2:7" ht="13.5" thickBot="1">
      <c r="B48" s="176"/>
      <c r="C48" s="102"/>
      <c r="D48" s="87" t="s">
        <v>314</v>
      </c>
      <c r="E48" s="435">
        <f>ROUND('KAPITÁLVÉ VÝDAVKY'!E48/30.126,2)</f>
        <v>0</v>
      </c>
      <c r="F48" s="606">
        <f>ROUND('KAPITÁLVÉ VÝDAVKY'!F48/30.126,2)</f>
        <v>33.19</v>
      </c>
      <c r="G48" s="348">
        <f>ROUND('KAPITÁLVÉ VÝDAVKY'!G48/30.126,2)</f>
        <v>16.6</v>
      </c>
    </row>
    <row r="49" spans="2:7" s="265" customFormat="1" ht="15.75" thickBot="1">
      <c r="B49" s="245" t="s">
        <v>152</v>
      </c>
      <c r="C49" s="731" t="s">
        <v>153</v>
      </c>
      <c r="D49" s="731"/>
      <c r="E49" s="437">
        <f>SUM(E50:E59)</f>
        <v>2174.9</v>
      </c>
      <c r="F49" s="437">
        <f>SUM(F50:F59)</f>
        <v>99.61</v>
      </c>
      <c r="G49" s="437">
        <f>SUM(G50:G59)</f>
        <v>16.59</v>
      </c>
    </row>
    <row r="50" spans="2:7" ht="12.75">
      <c r="B50" s="175"/>
      <c r="C50" s="101"/>
      <c r="D50" s="83" t="s">
        <v>257</v>
      </c>
      <c r="E50" s="432">
        <f>ROUND('KAPITÁLVÉ VÝDAVKY'!E50/30.126,2)</f>
        <v>0</v>
      </c>
      <c r="F50" s="432">
        <f>ROUND('KAPITÁLVÉ VÝDAVKY'!F50/30.126,2)</f>
        <v>23.24</v>
      </c>
      <c r="G50" s="296">
        <f>ROUND('KAPITÁLVÉ VÝDAVKY'!G50/30.126,2)</f>
        <v>0</v>
      </c>
    </row>
    <row r="51" spans="2:7" ht="12.75">
      <c r="B51" s="175"/>
      <c r="C51" s="101"/>
      <c r="D51" s="91" t="s">
        <v>248</v>
      </c>
      <c r="E51" s="430">
        <f>ROUND('KAPITÁLVÉ VÝDAVKY'!E51/30.126,2)</f>
        <v>898.66</v>
      </c>
      <c r="F51" s="430">
        <f>ROUND('KAPITÁLVÉ VÝDAVKY'!F51/30.126,2)</f>
        <v>0</v>
      </c>
      <c r="G51" s="301">
        <f>ROUND('KAPITÁLVÉ VÝDAVKY'!G51/30.126,2)</f>
        <v>0</v>
      </c>
    </row>
    <row r="52" spans="2:7" ht="12.75">
      <c r="B52" s="175"/>
      <c r="C52" s="101"/>
      <c r="D52" s="64" t="s">
        <v>249</v>
      </c>
      <c r="E52" s="430">
        <f>ROUND('KAPITÁLVÉ VÝDAVKY'!E52/30.126,2)</f>
        <v>129.46</v>
      </c>
      <c r="F52" s="430">
        <f>ROUND('KAPITÁLVÉ VÝDAVKY'!F52/30.126,2)</f>
        <v>0</v>
      </c>
      <c r="G52" s="301">
        <f>ROUND('KAPITÁLVÉ VÝDAVKY'!G52/30.126,2)</f>
        <v>0</v>
      </c>
    </row>
    <row r="53" spans="2:7" ht="12.75">
      <c r="B53" s="175"/>
      <c r="C53" s="101"/>
      <c r="D53" s="64" t="s">
        <v>250</v>
      </c>
      <c r="E53" s="430">
        <f>ROUND('KAPITÁLVÉ VÝDAVKY'!E53/30.126,2)</f>
        <v>746.1</v>
      </c>
      <c r="F53" s="430">
        <f>ROUND('KAPITÁLVÉ VÝDAVKY'!F53/30.126,2)</f>
        <v>0</v>
      </c>
      <c r="G53" s="301">
        <f>ROUND('KAPITÁLVÉ VÝDAVKY'!G53/30.126,2)</f>
        <v>0</v>
      </c>
    </row>
    <row r="54" spans="2:7" ht="12.75">
      <c r="B54" s="175"/>
      <c r="C54" s="101"/>
      <c r="D54" s="64" t="s">
        <v>251</v>
      </c>
      <c r="E54" s="430">
        <f>ROUND('KAPITÁLVÉ VÝDAVKY'!E54/30.126,2)</f>
        <v>77.97</v>
      </c>
      <c r="F54" s="430">
        <f>ROUND('KAPITÁLVÉ VÝDAVKY'!F54/30.126,2)</f>
        <v>0</v>
      </c>
      <c r="G54" s="301">
        <f>ROUND('KAPITÁLVÉ VÝDAVKY'!G54/30.126,2)</f>
        <v>0</v>
      </c>
    </row>
    <row r="55" spans="2:7" ht="12.75">
      <c r="B55" s="175"/>
      <c r="C55" s="101"/>
      <c r="D55" s="91" t="s">
        <v>271</v>
      </c>
      <c r="E55" s="433">
        <f>ROUND('KAPITÁLVÉ VÝDAVKY'!E55/30.126,2)</f>
        <v>0</v>
      </c>
      <c r="F55" s="433">
        <f>ROUND('KAPITÁLVÉ VÝDAVKY'!F55/30.126,2)</f>
        <v>52.11</v>
      </c>
      <c r="G55" s="297">
        <f>ROUND('KAPITÁLVÉ VÝDAVKY'!G55/30.126,2)-0.01</f>
        <v>16.59</v>
      </c>
    </row>
    <row r="56" spans="2:7" ht="12.75">
      <c r="B56" s="175"/>
      <c r="C56" s="101"/>
      <c r="D56" s="84" t="s">
        <v>298</v>
      </c>
      <c r="E56" s="433">
        <f>ROUND('KAPITÁLVÉ VÝDAVKY'!E56/30.126,2)</f>
        <v>24.23</v>
      </c>
      <c r="F56" s="433">
        <f>ROUND('KAPITÁLVÉ VÝDAVKY'!F56/30.126,2)+0.03</f>
        <v>24.26</v>
      </c>
      <c r="G56" s="297">
        <f>ROUND('KAPITÁLVÉ VÝDAVKY'!G56/30.126,2)</f>
        <v>0</v>
      </c>
    </row>
    <row r="57" spans="2:7" ht="12.75">
      <c r="B57" s="175"/>
      <c r="C57" s="101"/>
      <c r="D57" s="4" t="s">
        <v>252</v>
      </c>
      <c r="E57" s="436">
        <f>ROUND('KAPITÁLVÉ VÝDAVKY'!E57/30.126,2)</f>
        <v>104.43</v>
      </c>
      <c r="F57" s="436">
        <f>ROUND('KAPITÁLVÉ VÝDAVKY'!F57/30.126,2)</f>
        <v>0</v>
      </c>
      <c r="G57" s="349">
        <f>ROUND('KAPITÁLVÉ VÝDAVKY'!G57/30.126,2)</f>
        <v>0</v>
      </c>
    </row>
    <row r="58" spans="2:7" ht="12.75">
      <c r="B58" s="175"/>
      <c r="C58" s="101"/>
      <c r="D58" s="105" t="s">
        <v>253</v>
      </c>
      <c r="E58" s="434">
        <f>ROUND('KAPITÁLVÉ VÝDAVKY'!E58/30.126,2)</f>
        <v>190.07</v>
      </c>
      <c r="F58" s="434">
        <f>ROUND('KAPITÁLVÉ VÝDAVKY'!F58/30.126,2)</f>
        <v>0</v>
      </c>
      <c r="G58" s="347">
        <f>ROUND('KAPITÁLVÉ VÝDAVKY'!G58/30.126,2)</f>
        <v>0</v>
      </c>
    </row>
    <row r="59" spans="2:7" ht="13.5" thickBot="1">
      <c r="B59" s="176"/>
      <c r="C59" s="102"/>
      <c r="D59" s="87" t="s">
        <v>358</v>
      </c>
      <c r="E59" s="435">
        <f>ROUND('KAPITÁLVÉ VÝDAVKY'!E59/30.126,2)</f>
        <v>3.98</v>
      </c>
      <c r="F59" s="435">
        <f>ROUND('KAPITÁLVÉ VÝDAVKY'!F59/30.126,2)</f>
        <v>0</v>
      </c>
      <c r="G59" s="302">
        <f>ROUND('KAPITÁLVÉ VÝDAVKY'!G59/30.126,2)</f>
        <v>0</v>
      </c>
    </row>
    <row r="60" spans="2:7" ht="15.75" thickBot="1">
      <c r="B60" s="108" t="s">
        <v>169</v>
      </c>
      <c r="C60" s="618" t="s">
        <v>170</v>
      </c>
      <c r="D60" s="615"/>
      <c r="E60" s="429">
        <f>SUM(E61:E66)</f>
        <v>16.6</v>
      </c>
      <c r="F60" s="429">
        <f>ROUND('KAPITÁLVÉ VÝDAVKY'!F60/30.126,2)</f>
        <v>49.79</v>
      </c>
      <c r="G60" s="350">
        <f>ROUND('KAPITÁLVÉ VÝDAVKY'!G60/30.126,2)</f>
        <v>0</v>
      </c>
    </row>
    <row r="61" spans="2:7" ht="12.75">
      <c r="B61" s="175"/>
      <c r="C61" s="101"/>
      <c r="D61" s="93" t="s">
        <v>258</v>
      </c>
      <c r="E61" s="430">
        <f>ROUND('KAPITÁLVÉ VÝDAVKY'!E61/30.126,2)</f>
        <v>0</v>
      </c>
      <c r="F61" s="430">
        <f>ROUND('KAPITÁLVÉ VÝDAVKY'!F61/30.126,2)</f>
        <v>16.6</v>
      </c>
      <c r="G61" s="301">
        <f>ROUND('KAPITÁLVÉ VÝDAVKY'!G61/30.126,2)</f>
        <v>0</v>
      </c>
    </row>
    <row r="62" spans="2:7" ht="12.75">
      <c r="B62" s="175"/>
      <c r="C62" s="101"/>
      <c r="D62" s="84" t="s">
        <v>345</v>
      </c>
      <c r="E62" s="433">
        <f>ROUND('KAPITÁLVÉ VÝDAVKY'!E62/30.126,2)</f>
        <v>16.6</v>
      </c>
      <c r="F62" s="433">
        <f>ROUND('KAPITÁLVÉ VÝDAVKY'!F62/30.126,2)</f>
        <v>0</v>
      </c>
      <c r="G62" s="297">
        <f>ROUND('KAPITÁLVÉ VÝDAVKY'!G62/30.126,2)</f>
        <v>0</v>
      </c>
    </row>
    <row r="63" spans="2:7" ht="12.75">
      <c r="B63" s="175"/>
      <c r="C63" s="101" t="s">
        <v>93</v>
      </c>
      <c r="D63" s="4" t="s">
        <v>297</v>
      </c>
      <c r="E63" s="436">
        <f>ROUND('KAPITÁLVÉ VÝDAVKY'!E63/30.126,2)</f>
        <v>0</v>
      </c>
      <c r="F63" s="436">
        <f>ROUND('KAPITÁLVÉ VÝDAVKY'!F63/30.126,2)</f>
        <v>0</v>
      </c>
      <c r="G63" s="349">
        <f>ROUND('KAPITÁLVÉ VÝDAVKY'!G63/30.126,2)</f>
        <v>0</v>
      </c>
    </row>
    <row r="64" spans="2:7" ht="13.5" thickBot="1">
      <c r="B64" s="272"/>
      <c r="C64" s="273"/>
      <c r="D64" s="283" t="s">
        <v>281</v>
      </c>
      <c r="E64" s="438">
        <f>ROUND('KAPITÁLVÉ VÝDAVKY'!E64/30.126,2)</f>
        <v>0</v>
      </c>
      <c r="F64" s="438">
        <f>ROUND('KAPITÁLVÉ VÝDAVKY'!F64/30.126,2)</f>
        <v>33.19</v>
      </c>
      <c r="G64" s="352">
        <f>ROUND('KAPITÁLVÉ VÝDAVKY'!G64/30.126,2)</f>
        <v>0</v>
      </c>
    </row>
    <row r="65" spans="2:7" ht="13.5" customHeight="1" thickTop="1">
      <c r="B65" s="693" t="s">
        <v>62</v>
      </c>
      <c r="C65" s="681" t="s">
        <v>63</v>
      </c>
      <c r="D65" s="679" t="s">
        <v>64</v>
      </c>
      <c r="E65" s="668" t="s">
        <v>334</v>
      </c>
      <c r="F65" s="668" t="s">
        <v>375</v>
      </c>
      <c r="G65" s="721" t="s">
        <v>376</v>
      </c>
    </row>
    <row r="66" spans="2:7" ht="30" customHeight="1" thickBot="1">
      <c r="B66" s="694"/>
      <c r="C66" s="682"/>
      <c r="D66" s="680"/>
      <c r="E66" s="669"/>
      <c r="F66" s="669"/>
      <c r="G66" s="722"/>
    </row>
    <row r="67" spans="2:7" s="265" customFormat="1" ht="16.5" thickBot="1" thickTop="1">
      <c r="B67" s="177" t="s">
        <v>154</v>
      </c>
      <c r="C67" s="724" t="s">
        <v>155</v>
      </c>
      <c r="D67" s="724"/>
      <c r="E67" s="337">
        <f>SUM(E68:E72)</f>
        <v>19.92</v>
      </c>
      <c r="F67" s="504">
        <f>ROUND('KAPITÁLVÉ VÝDAVKY'!F72/30.126,2)</f>
        <v>33.19</v>
      </c>
      <c r="G67" s="303">
        <f>ROUND('KAPITÁLVÉ VÝDAVKY'!G72/30.126,2)</f>
        <v>33.19</v>
      </c>
    </row>
    <row r="68" spans="2:7" s="265" customFormat="1" ht="13.5" customHeight="1">
      <c r="B68" s="674"/>
      <c r="C68" s="737"/>
      <c r="D68" s="23" t="s">
        <v>234</v>
      </c>
      <c r="E68" s="439">
        <f>ROUND('KAPITÁLVÉ VÝDAVKY'!E73/30.126,2)</f>
        <v>0</v>
      </c>
      <c r="F68" s="439">
        <f>ROUND('KAPITÁLVÉ VÝDAVKY'!F73/30.126,2)</f>
        <v>0</v>
      </c>
      <c r="G68" s="365">
        <f>ROUND('KAPITÁLVÉ VÝDAVKY'!G73/30.126,2)</f>
        <v>0</v>
      </c>
    </row>
    <row r="69" spans="2:7" s="265" customFormat="1" ht="13.5" customHeight="1">
      <c r="B69" s="740"/>
      <c r="C69" s="738"/>
      <c r="D69" s="31" t="s">
        <v>289</v>
      </c>
      <c r="E69" s="344">
        <f>ROUND('KAPITÁLVÉ VÝDAVKY'!E74/30.126,2)</f>
        <v>0</v>
      </c>
      <c r="F69" s="344">
        <f>ROUND('KAPITÁLVÉ VÝDAVKY'!F74/30.126,2)</f>
        <v>0</v>
      </c>
      <c r="G69" s="366">
        <f>ROUND('KAPITÁLVÉ VÝDAVKY'!G74/30.126,2)</f>
        <v>0</v>
      </c>
    </row>
    <row r="70" spans="2:7" s="265" customFormat="1" ht="13.5" customHeight="1">
      <c r="B70" s="740"/>
      <c r="C70" s="738"/>
      <c r="D70" s="31" t="s">
        <v>368</v>
      </c>
      <c r="E70" s="344">
        <f>ROUND('KAPITÁLVÉ VÝDAVKY'!E75/30.126,2)</f>
        <v>16.6</v>
      </c>
      <c r="F70" s="344">
        <f>ROUND('KAPITÁLVÉ VÝDAVKY'!F75/30.126,2)</f>
        <v>33.19</v>
      </c>
      <c r="G70" s="366">
        <f>ROUND('KAPITÁLVÉ VÝDAVKY'!G75/30.126,2)</f>
        <v>33.19</v>
      </c>
    </row>
    <row r="71" spans="2:7" s="265" customFormat="1" ht="13.5" customHeight="1">
      <c r="B71" s="740"/>
      <c r="C71" s="738"/>
      <c r="D71" s="31" t="s">
        <v>346</v>
      </c>
      <c r="E71" s="344">
        <f>ROUND('KAPITÁLVÉ VÝDAVKY'!E76/30.126,2)</f>
        <v>3.32</v>
      </c>
      <c r="F71" s="344">
        <f>ROUND('KAPITÁLVÉ VÝDAVKY'!F76/30.126,2)</f>
        <v>0</v>
      </c>
      <c r="G71" s="367">
        <f>ROUND('KAPITÁLVÉ VÝDAVKY'!G76/30.126,2)</f>
        <v>0</v>
      </c>
    </row>
    <row r="72" spans="2:7" ht="13.5" thickBot="1">
      <c r="B72" s="675"/>
      <c r="C72" s="739"/>
      <c r="D72" s="31" t="s">
        <v>272</v>
      </c>
      <c r="E72" s="428">
        <f>ROUND('KAPITÁLVÉ VÝDAVKY'!E77/30.126,2)</f>
        <v>0</v>
      </c>
      <c r="F72" s="428">
        <f>ROUND('KAPITÁLVÉ VÝDAVKY'!F77/30.126,2)</f>
        <v>0</v>
      </c>
      <c r="G72" s="349">
        <f>ROUND('KAPITÁLVÉ VÝDAVKY'!G77/30.126,2)</f>
        <v>0</v>
      </c>
    </row>
    <row r="73" spans="2:7" s="265" customFormat="1" ht="15.75" thickBot="1">
      <c r="B73" s="177" t="s">
        <v>156</v>
      </c>
      <c r="C73" s="724" t="s">
        <v>157</v>
      </c>
      <c r="D73" s="724"/>
      <c r="E73" s="337">
        <f>SUM(E74:E90)</f>
        <v>204.04999999999995</v>
      </c>
      <c r="F73" s="337">
        <f>ROUND('KAPITÁLVÉ VÝDAVKY'!F78/30.126,2)</f>
        <v>66.39</v>
      </c>
      <c r="G73" s="303">
        <f>ROUND('KAPITÁLVÉ VÝDAVKY'!G78/30.126,2)</f>
        <v>49.79</v>
      </c>
    </row>
    <row r="74" spans="2:7" ht="12.75">
      <c r="B74" s="725"/>
      <c r="C74" s="728"/>
      <c r="D74" s="130" t="s">
        <v>238</v>
      </c>
      <c r="E74" s="385">
        <f>ROUND('KAPITÁLVÉ VÝDAVKY'!E79/30.126,2)</f>
        <v>19.92</v>
      </c>
      <c r="F74" s="385">
        <f>ROUND('KAPITÁLVÉ VÝDAVKY'!F79/30.126,2)</f>
        <v>0</v>
      </c>
      <c r="G74" s="296">
        <f>ROUND('KAPITÁLVÉ VÝDAVKY'!G79/30.126,2)</f>
        <v>0</v>
      </c>
    </row>
    <row r="75" spans="2:7" ht="12.75">
      <c r="B75" s="726"/>
      <c r="C75" s="729"/>
      <c r="D75" s="84" t="s">
        <v>239</v>
      </c>
      <c r="E75" s="386">
        <f>ROUND('KAPITÁLVÉ VÝDAVKY'!E80/30.126,2)</f>
        <v>59.25</v>
      </c>
      <c r="F75" s="386">
        <f>ROUND('KAPITÁLVÉ VÝDAVKY'!F80/30.126,2)</f>
        <v>0</v>
      </c>
      <c r="G75" s="297">
        <f>ROUND('KAPITÁLVÉ VÝDAVKY'!G80/30.126,2)</f>
        <v>0</v>
      </c>
    </row>
    <row r="76" spans="2:7" ht="12.75">
      <c r="B76" s="726"/>
      <c r="C76" s="729"/>
      <c r="D76" s="84" t="s">
        <v>357</v>
      </c>
      <c r="E76" s="386">
        <f>ROUND('KAPITÁLVÉ VÝDAVKY'!E81/30.126,2)</f>
        <v>66.39</v>
      </c>
      <c r="F76" s="386">
        <f>ROUND('KAPITÁLVÉ VÝDAVKY'!F81/30.126,2)</f>
        <v>0</v>
      </c>
      <c r="G76" s="297">
        <f>ROUND('KAPITÁLVÉ VÝDAVKY'!G81/30.126,2)</f>
        <v>0</v>
      </c>
    </row>
    <row r="77" spans="2:7" ht="12.75">
      <c r="B77" s="726"/>
      <c r="C77" s="729"/>
      <c r="D77" s="84" t="s">
        <v>240</v>
      </c>
      <c r="E77" s="386">
        <f>ROUND('KAPITÁLVÉ VÝDAVKY'!E82/30.126,2)</f>
        <v>0</v>
      </c>
      <c r="F77" s="386">
        <f>ROUND('KAPITÁLVÉ VÝDAVKY'!F82/30.126,2)</f>
        <v>0</v>
      </c>
      <c r="G77" s="297">
        <f>ROUND('KAPITÁLVÉ VÝDAVKY'!G82/30.126,2)</f>
        <v>0</v>
      </c>
    </row>
    <row r="78" spans="2:7" ht="12.75">
      <c r="B78" s="726"/>
      <c r="C78" s="729"/>
      <c r="D78" s="84" t="s">
        <v>241</v>
      </c>
      <c r="E78" s="386">
        <f>ROUND('KAPITÁLVÉ VÝDAVKY'!E83/30.126,2)</f>
        <v>9.53</v>
      </c>
      <c r="F78" s="386">
        <f>ROUND('KAPITÁLVÉ VÝDAVKY'!F83/30.126,2)</f>
        <v>0</v>
      </c>
      <c r="G78" s="297">
        <f>ROUND('KAPITÁLVÉ VÝDAVKY'!G83/30.126,2)</f>
        <v>0</v>
      </c>
    </row>
    <row r="79" spans="2:7" ht="12.75">
      <c r="B79" s="726"/>
      <c r="C79" s="729"/>
      <c r="D79" s="84" t="s">
        <v>242</v>
      </c>
      <c r="E79" s="386">
        <f>ROUND('KAPITÁLVÉ VÝDAVKY'!E84/30.126,2)</f>
        <v>4.65</v>
      </c>
      <c r="F79" s="386">
        <f>ROUND('KAPITÁLVÉ VÝDAVKY'!F84/30.126,2)</f>
        <v>0</v>
      </c>
      <c r="G79" s="297">
        <f>ROUND('KAPITÁLVÉ VÝDAVKY'!G84/30.126,2)</f>
        <v>0</v>
      </c>
    </row>
    <row r="80" spans="2:7" ht="12.75">
      <c r="B80" s="726"/>
      <c r="C80" s="729"/>
      <c r="D80" s="84" t="s">
        <v>244</v>
      </c>
      <c r="E80" s="386">
        <f>ROUND('KAPITÁLVÉ VÝDAVKY'!E85/30.126,2)</f>
        <v>0</v>
      </c>
      <c r="F80" s="386">
        <f>ROUND('KAPITÁLVÉ VÝDAVKY'!F85/30.126,2)</f>
        <v>0</v>
      </c>
      <c r="G80" s="297">
        <f>ROUND('KAPITÁLVÉ VÝDAVKY'!G85/30.126,2)</f>
        <v>0</v>
      </c>
    </row>
    <row r="81" spans="2:7" ht="12.75">
      <c r="B81" s="726"/>
      <c r="C81" s="729"/>
      <c r="D81" s="84" t="s">
        <v>243</v>
      </c>
      <c r="E81" s="386">
        <f>ROUND('KAPITÁLVÉ VÝDAVKY'!E86/30.126,2)</f>
        <v>0</v>
      </c>
      <c r="F81" s="386">
        <f>ROUND('KAPITÁLVÉ VÝDAVKY'!F86/30.126,2)</f>
        <v>0</v>
      </c>
      <c r="G81" s="297">
        <f>ROUND('KAPITÁLVÉ VÝDAVKY'!G86/30.126,2)</f>
        <v>0</v>
      </c>
    </row>
    <row r="82" spans="2:7" ht="12.75">
      <c r="B82" s="726"/>
      <c r="C82" s="729"/>
      <c r="D82" s="84" t="s">
        <v>294</v>
      </c>
      <c r="E82" s="386">
        <f>ROUND('KAPITÁLVÉ VÝDAVKY'!E87/30.126,2)</f>
        <v>0</v>
      </c>
      <c r="F82" s="386">
        <f>ROUND('KAPITÁLVÉ VÝDAVKY'!F87/30.126,2)</f>
        <v>0</v>
      </c>
      <c r="G82" s="297">
        <f>ROUND('KAPITÁLVÉ VÝDAVKY'!G87/30.126,2)</f>
        <v>0</v>
      </c>
    </row>
    <row r="83" spans="2:7" ht="12.75">
      <c r="B83" s="726"/>
      <c r="C83" s="729"/>
      <c r="D83" s="84" t="s">
        <v>295</v>
      </c>
      <c r="E83" s="386">
        <f>ROUND('KAPITÁLVÉ VÝDAVKY'!E88/30.126,2)</f>
        <v>0</v>
      </c>
      <c r="F83" s="386">
        <f>ROUND('KAPITÁLVÉ VÝDAVKY'!F88/30.126,2)</f>
        <v>0</v>
      </c>
      <c r="G83" s="297">
        <f>ROUND('KAPITÁLVÉ VÝDAVKY'!G88/30.126,2)</f>
        <v>0</v>
      </c>
    </row>
    <row r="84" spans="2:7" ht="12.75">
      <c r="B84" s="726"/>
      <c r="C84" s="729"/>
      <c r="D84" s="84" t="s">
        <v>296</v>
      </c>
      <c r="E84" s="386">
        <f>ROUND('KAPITÁLVÉ VÝDAVKY'!E89/30.126,2)</f>
        <v>6.64</v>
      </c>
      <c r="F84" s="386">
        <f>ROUND('KAPITÁLVÉ VÝDAVKY'!F89/30.126,2)</f>
        <v>0</v>
      </c>
      <c r="G84" s="297">
        <f>ROUND('KAPITÁLVÉ VÝDAVKY'!G89/30.126,2)</f>
        <v>0</v>
      </c>
    </row>
    <row r="85" spans="2:7" ht="12.75">
      <c r="B85" s="726"/>
      <c r="C85" s="729"/>
      <c r="D85" s="84" t="s">
        <v>262</v>
      </c>
      <c r="E85" s="386">
        <f>ROUND('KAPITÁLVÉ VÝDAVKY'!E90/30.126,2)</f>
        <v>0</v>
      </c>
      <c r="F85" s="386">
        <f>ROUND('KAPITÁLVÉ VÝDAVKY'!F90/30.126,2)</f>
        <v>0</v>
      </c>
      <c r="G85" s="297">
        <f>ROUND('KAPITÁLVÉ VÝDAVKY'!G90/30.126,2)</f>
        <v>0</v>
      </c>
    </row>
    <row r="86" spans="2:7" ht="12.75">
      <c r="B86" s="726"/>
      <c r="C86" s="729"/>
      <c r="D86" s="105" t="s">
        <v>290</v>
      </c>
      <c r="E86" s="386">
        <f>ROUND('KAPITÁLVÉ VÝDAVKY'!E91/30.126,2)</f>
        <v>0</v>
      </c>
      <c r="F86" s="386">
        <f>ROUND('KAPITÁLVÉ VÝDAVKY'!F91/30.126,2)</f>
        <v>0</v>
      </c>
      <c r="G86" s="297">
        <f>ROUND('KAPITÁLVÉ VÝDAVKY'!G91/30.126,2)</f>
        <v>0</v>
      </c>
    </row>
    <row r="87" spans="2:7" ht="12.75">
      <c r="B87" s="726"/>
      <c r="C87" s="729"/>
      <c r="D87" s="105" t="s">
        <v>337</v>
      </c>
      <c r="E87" s="386">
        <f>ROUND('KAPITÁLVÉ VÝDAVKY'!E92/30.126,2)</f>
        <v>20.08</v>
      </c>
      <c r="F87" s="386">
        <f>ROUND('KAPITÁLVÉ VÝDAVKY'!F92/30.126,2)</f>
        <v>0</v>
      </c>
      <c r="G87" s="297">
        <f>ROUND('KAPITÁLVÉ VÝDAVKY'!G92/30.126,2)</f>
        <v>0</v>
      </c>
    </row>
    <row r="88" spans="2:7" ht="12.75">
      <c r="B88" s="726"/>
      <c r="C88" s="729"/>
      <c r="D88" s="105" t="s">
        <v>338</v>
      </c>
      <c r="E88" s="386">
        <f>ROUND('KAPITÁLVÉ VÝDAVKY'!E93/30.126,2)</f>
        <v>4.98</v>
      </c>
      <c r="F88" s="386">
        <f>ROUND('KAPITÁLVÉ VÝDAVKY'!F93/30.126,2)</f>
        <v>0</v>
      </c>
      <c r="G88" s="297">
        <f>ROUND('KAPITÁLVÉ VÝDAVKY'!G93/30.126,2)</f>
        <v>0</v>
      </c>
    </row>
    <row r="89" spans="2:7" ht="12.75">
      <c r="B89" s="726"/>
      <c r="C89" s="729"/>
      <c r="D89" s="105" t="s">
        <v>336</v>
      </c>
      <c r="E89" s="386">
        <f>ROUND('KAPITÁLVÉ VÝDAVKY'!E94/30.126,2)</f>
        <v>3.32</v>
      </c>
      <c r="F89" s="386">
        <f>ROUND('KAPITÁLVÉ VÝDAVKY'!F94/30.126,2)</f>
        <v>0</v>
      </c>
      <c r="G89" s="297">
        <f>ROUND('KAPITÁLVÉ VÝDAVKY'!G94/30.126,2)</f>
        <v>0</v>
      </c>
    </row>
    <row r="90" spans="2:7" ht="13.5" thickBot="1">
      <c r="B90" s="727"/>
      <c r="C90" s="730"/>
      <c r="D90" s="84" t="s">
        <v>335</v>
      </c>
      <c r="E90" s="391">
        <f>ROUND('KAPITÁLVÉ VÝDAVKY'!E95/30.126,2)</f>
        <v>9.29</v>
      </c>
      <c r="F90" s="393">
        <f>ROUND('KAPITÁLVÉ VÝDAVKY'!F95/30.126,2)</f>
        <v>0</v>
      </c>
      <c r="G90" s="297">
        <f>ROUND('KAPITÁLVÉ VÝDAVKY'!G95/30.126,2)</f>
        <v>0</v>
      </c>
    </row>
    <row r="91" spans="2:7" ht="15.75" thickBot="1">
      <c r="B91" s="253" t="s">
        <v>162</v>
      </c>
      <c r="C91" s="618" t="s">
        <v>163</v>
      </c>
      <c r="D91" s="619"/>
      <c r="E91" s="337">
        <f>SUM(E92:E94)</f>
        <v>0</v>
      </c>
      <c r="F91" s="337">
        <f>SUM(F92:F94)</f>
        <v>0</v>
      </c>
      <c r="G91" s="303">
        <f>ROUND('KAPITÁLVÉ VÝDAVKY'!G96/30.126,2)</f>
        <v>0</v>
      </c>
    </row>
    <row r="92" spans="2:7" ht="12.75">
      <c r="B92" s="175"/>
      <c r="C92" s="101"/>
      <c r="D92" s="84" t="s">
        <v>235</v>
      </c>
      <c r="E92" s="386">
        <f>ROUND('KAPITÁLVÉ VÝDAVKY'!E97/30.126,2)</f>
        <v>0</v>
      </c>
      <c r="F92" s="386">
        <f>ROUND('KAPITÁLVÉ VÝDAVKY'!F97/30.126,2)</f>
        <v>0</v>
      </c>
      <c r="G92" s="297">
        <f>ROUND('KAPITÁLVÉ VÝDAVKY'!G97/30.126,2)</f>
        <v>0</v>
      </c>
    </row>
    <row r="93" spans="2:7" ht="12.75">
      <c r="B93" s="175"/>
      <c r="C93" s="101"/>
      <c r="D93" s="84"/>
      <c r="E93" s="386">
        <f>ROUND('KAPITÁLVÉ VÝDAVKY'!E98/30.126,2)</f>
        <v>0</v>
      </c>
      <c r="F93" s="386">
        <f>ROUND('KAPITÁLVÉ VÝDAVKY'!F98/30.126,2)</f>
        <v>0</v>
      </c>
      <c r="G93" s="297">
        <f>ROUND('KAPITÁLVÉ VÝDAVKY'!G98/30.126,2)</f>
        <v>0</v>
      </c>
    </row>
    <row r="94" spans="2:7" ht="13.5" thickBot="1">
      <c r="B94" s="176"/>
      <c r="C94" s="102"/>
      <c r="D94" s="87"/>
      <c r="E94" s="391">
        <f>ROUND('KAPITÁLVÉ VÝDAVKY'!E99/30.126,2)</f>
        <v>0</v>
      </c>
      <c r="F94" s="391">
        <f>ROUND('KAPITÁLVÉ VÝDAVKY'!F99/30.126,2)</f>
        <v>0</v>
      </c>
      <c r="G94" s="302">
        <f>ROUND('KAPITÁLVÉ VÝDAVKY'!G99/30.126,2)</f>
        <v>0</v>
      </c>
    </row>
    <row r="95" spans="2:7" ht="15.75" thickBot="1">
      <c r="B95" s="245" t="s">
        <v>158</v>
      </c>
      <c r="C95" s="723" t="s">
        <v>159</v>
      </c>
      <c r="D95" s="723"/>
      <c r="E95" s="331">
        <f>SUM(E96:E98)</f>
        <v>162.52</v>
      </c>
      <c r="F95" s="331">
        <f>SUM(F96:F98)</f>
        <v>99.58</v>
      </c>
      <c r="G95" s="350">
        <f>SUM(G96:G98)</f>
        <v>99.58</v>
      </c>
    </row>
    <row r="96" spans="2:7" ht="12.75">
      <c r="B96" s="175"/>
      <c r="C96" s="101"/>
      <c r="D96" s="83" t="s">
        <v>245</v>
      </c>
      <c r="E96" s="385">
        <f>ROUND('KAPITÁLVÉ VÝDAVKY'!E101/30.126,2)</f>
        <v>162.52</v>
      </c>
      <c r="F96" s="385">
        <f>ROUND('KAPITÁLVÉ VÝDAVKY'!F101/30.126,2)</f>
        <v>99.58</v>
      </c>
      <c r="G96" s="296">
        <f>ROUND('KAPITÁLVÉ VÝDAVKY'!G101/30.126,2)</f>
        <v>99.58</v>
      </c>
    </row>
    <row r="97" spans="2:7" ht="12.75">
      <c r="B97" s="175"/>
      <c r="C97" s="101"/>
      <c r="D97" s="4"/>
      <c r="E97" s="428">
        <f>ROUND('KAPITÁLVÉ VÝDAVKY'!E102/30.126,2)</f>
        <v>0</v>
      </c>
      <c r="F97" s="428">
        <f>ROUND('KAPITÁLVÉ VÝDAVKY'!F102/30.126,2)</f>
        <v>0</v>
      </c>
      <c r="G97" s="349">
        <f>ROUND('KAPITÁLVÉ VÝDAVKY'!G102/30.126,2)</f>
        <v>0</v>
      </c>
    </row>
    <row r="98" spans="2:7" ht="13.5" thickBot="1">
      <c r="B98" s="175"/>
      <c r="C98" s="101"/>
      <c r="D98" s="105"/>
      <c r="E98" s="393">
        <f>ROUND('KAPITÁLVÉ VÝDAVKY'!E103/30.126,2)</f>
        <v>0</v>
      </c>
      <c r="F98" s="393">
        <f>ROUND('KAPITÁLVÉ VÝDAVKY'!F103/30.126,2)</f>
        <v>0</v>
      </c>
      <c r="G98" s="347">
        <f>ROUND('KAPITÁLVÉ VÝDAVKY'!G103/30.126,2)</f>
        <v>0</v>
      </c>
    </row>
    <row r="99" spans="2:7" ht="15.75" thickBot="1">
      <c r="B99" s="177" t="s">
        <v>232</v>
      </c>
      <c r="C99" s="724" t="s">
        <v>38</v>
      </c>
      <c r="D99" s="724"/>
      <c r="E99" s="337">
        <f>SUM(E100:E101)</f>
        <v>19.88</v>
      </c>
      <c r="F99" s="337">
        <f>SUM(F100:F101)</f>
        <v>6.64</v>
      </c>
      <c r="G99" s="303">
        <f>ROUND('KAPITÁLVÉ VÝDAVKY'!G104/30.126,2)</f>
        <v>0</v>
      </c>
    </row>
    <row r="100" spans="2:7" ht="12.75">
      <c r="B100" s="175"/>
      <c r="C100" s="101"/>
      <c r="D100" s="83" t="s">
        <v>260</v>
      </c>
      <c r="E100" s="385">
        <f>ROUND('KAPITÁLVÉ VÝDAVKY'!E105/30.126,2)</f>
        <v>19.88</v>
      </c>
      <c r="F100" s="385">
        <f>ROUND('KAPITÁLVÉ VÝDAVKY'!F105/30.126,2)</f>
        <v>6.64</v>
      </c>
      <c r="G100" s="296">
        <f>ROUND('KAPITÁLVÉ VÝDAVKY'!G105/30.126,2)</f>
        <v>0</v>
      </c>
    </row>
    <row r="101" spans="2:7" ht="13.5" thickBot="1">
      <c r="B101" s="175"/>
      <c r="C101" s="101"/>
      <c r="D101" s="87"/>
      <c r="E101" s="391">
        <f>ROUND('KAPITÁLVÉ VÝDAVKY'!E106/30.126,2)</f>
        <v>0</v>
      </c>
      <c r="F101" s="391">
        <f>ROUND('KAPITÁLVÉ VÝDAVKY'!F106/30.126,2)</f>
        <v>0</v>
      </c>
      <c r="G101" s="302">
        <f>ROUND('KAPITÁLVÉ VÝDAVKY'!G106/30.126,2)</f>
        <v>0</v>
      </c>
    </row>
    <row r="102" spans="2:7" ht="15.75" thickBot="1">
      <c r="B102" s="243" t="s">
        <v>160</v>
      </c>
      <c r="C102" s="733" t="s">
        <v>44</v>
      </c>
      <c r="D102" s="733"/>
      <c r="E102" s="337">
        <f>SUM(E103:E117)</f>
        <v>3346.129999999999</v>
      </c>
      <c r="F102" s="337">
        <f>SUM(F103:F117)</f>
        <v>29.88</v>
      </c>
      <c r="G102" s="337">
        <f>SUM(G103:G117)</f>
        <v>8.3</v>
      </c>
    </row>
    <row r="103" spans="2:7" ht="12.75">
      <c r="B103" s="175"/>
      <c r="C103" s="101"/>
      <c r="D103" s="83" t="s">
        <v>324</v>
      </c>
      <c r="E103" s="385">
        <f>ROUND('KAPITÁLVÉ VÝDAVKY'!E108/30.126,2)</f>
        <v>0</v>
      </c>
      <c r="F103" s="385">
        <f>ROUND('KAPITÁLVÉ VÝDAVKY'!F108/30.126,2)</f>
        <v>23.24</v>
      </c>
      <c r="G103" s="296">
        <f>ROUND('KAPITÁLVÉ VÝDAVKY'!G108/30.126,2)</f>
        <v>0</v>
      </c>
    </row>
    <row r="104" spans="2:7" ht="12.75">
      <c r="B104" s="175"/>
      <c r="C104" s="101"/>
      <c r="D104" s="93" t="s">
        <v>367</v>
      </c>
      <c r="E104" s="390">
        <f>ROUND('KAPITÁLVÉ VÝDAVKY'!E109/30.126,2)</f>
        <v>7.3</v>
      </c>
      <c r="F104" s="390">
        <f>ROUND('KAPITÁLVÉ VÝDAVKY'!F109/30.126,2)</f>
        <v>0</v>
      </c>
      <c r="G104" s="301">
        <f>ROUND('KAPITÁLVÉ VÝDAVKY'!G109/30.126,2)</f>
        <v>0</v>
      </c>
    </row>
    <row r="105" spans="2:7" ht="12.75">
      <c r="B105" s="175"/>
      <c r="C105" s="101"/>
      <c r="D105" s="84" t="s">
        <v>256</v>
      </c>
      <c r="E105" s="386">
        <f>ROUND('KAPITÁLVÉ VÝDAVKY'!E110/30.126,2)</f>
        <v>0</v>
      </c>
      <c r="F105" s="386">
        <f>ROUND('KAPITÁLVÉ VÝDAVKY'!F110/30.126,2)</f>
        <v>0</v>
      </c>
      <c r="G105" s="297">
        <f>ROUND('KAPITÁLVÉ VÝDAVKY'!G110/30.126,2)</f>
        <v>0</v>
      </c>
    </row>
    <row r="106" spans="2:7" ht="12.75">
      <c r="B106" s="175"/>
      <c r="C106" s="101"/>
      <c r="D106" s="84" t="s">
        <v>364</v>
      </c>
      <c r="E106" s="386">
        <f>ROUND('KAPITÁLVÉ VÝDAVKY'!E111/30.126,2)</f>
        <v>2630.29</v>
      </c>
      <c r="F106" s="386">
        <f>ROUND('KAPITÁLVÉ VÝDAVKY'!F111/30.126,2)</f>
        <v>0</v>
      </c>
      <c r="G106" s="297">
        <f>ROUND('KAPITÁLVÉ VÝDAVKY'!G111/30.126,2)</f>
        <v>0</v>
      </c>
    </row>
    <row r="107" spans="2:7" ht="12.75">
      <c r="B107" s="175"/>
      <c r="C107" s="101"/>
      <c r="D107" s="84" t="s">
        <v>349</v>
      </c>
      <c r="E107" s="386">
        <f>ROUND('KAPITÁLVÉ VÝDAVKY'!E112/30.126,2)</f>
        <v>76.35</v>
      </c>
      <c r="F107" s="386">
        <f>ROUND('KAPITÁLVÉ VÝDAVKY'!F112/30.126,2)</f>
        <v>0</v>
      </c>
      <c r="G107" s="297">
        <f>ROUND('KAPITÁLVÉ VÝDAVKY'!G112/30.126,2)</f>
        <v>0</v>
      </c>
    </row>
    <row r="108" spans="2:7" ht="12.75">
      <c r="B108" s="175"/>
      <c r="C108" s="101"/>
      <c r="D108" s="84" t="s">
        <v>365</v>
      </c>
      <c r="E108" s="386">
        <f>ROUND('KAPITÁLVÉ VÝDAVKY'!E113/30.126,2)</f>
        <v>92.11</v>
      </c>
      <c r="F108" s="386">
        <f>ROUND('KAPITÁLVÉ VÝDAVKY'!F113/30.126,2)</f>
        <v>0</v>
      </c>
      <c r="G108" s="297">
        <f>ROUND('KAPITÁLVÉ VÝDAVKY'!G113/30.126,2)</f>
        <v>0</v>
      </c>
    </row>
    <row r="109" spans="2:7" ht="12.75">
      <c r="B109" s="175"/>
      <c r="C109" s="101"/>
      <c r="D109" s="84" t="s">
        <v>366</v>
      </c>
      <c r="E109" s="386">
        <f>ROUND('KAPITÁLVÉ VÝDAVKY'!E114/30.126,2)</f>
        <v>37.14</v>
      </c>
      <c r="F109" s="386">
        <f>ROUND('KAPITÁLVÉ VÝDAVKY'!F114/30.126,2)</f>
        <v>0</v>
      </c>
      <c r="G109" s="297">
        <f>ROUND('KAPITÁLVÉ VÝDAVKY'!G114/30.126,2)</f>
        <v>0</v>
      </c>
    </row>
    <row r="110" spans="2:7" ht="12.75">
      <c r="B110" s="175"/>
      <c r="C110" s="101"/>
      <c r="D110" s="84" t="s">
        <v>363</v>
      </c>
      <c r="E110" s="386">
        <f>ROUND('KAPITÁLVÉ VÝDAVKY'!E115/30.126,2)</f>
        <v>35.95</v>
      </c>
      <c r="F110" s="386">
        <f>ROUND('KAPITÁLVÉ VÝDAVKY'!F115/30.126,2)</f>
        <v>0</v>
      </c>
      <c r="G110" s="297">
        <f>ROUND('KAPITÁLVÉ VÝDAVKY'!G115/30.126,2)</f>
        <v>0</v>
      </c>
    </row>
    <row r="111" spans="2:7" ht="12.75">
      <c r="B111" s="175"/>
      <c r="C111" s="101"/>
      <c r="D111" s="84" t="s">
        <v>348</v>
      </c>
      <c r="E111" s="386">
        <f>ROUND('KAPITÁLVÉ VÝDAVKY'!E116/30.126,2)</f>
        <v>336.19</v>
      </c>
      <c r="F111" s="386">
        <f>ROUND('KAPITÁLVÉ VÝDAVKY'!F116/30.126,2)</f>
        <v>0</v>
      </c>
      <c r="G111" s="297">
        <f>ROUND('KAPITÁLVÉ VÝDAVKY'!G116/30.126,2)</f>
        <v>0</v>
      </c>
    </row>
    <row r="112" spans="2:7" ht="12.75">
      <c r="B112" s="175"/>
      <c r="C112" s="101"/>
      <c r="D112" s="84" t="s">
        <v>356</v>
      </c>
      <c r="E112" s="386">
        <f>ROUND('KAPITÁLVÉ VÝDAVKY'!E117/30.126,2)</f>
        <v>66.39</v>
      </c>
      <c r="F112" s="386">
        <f>ROUND('KAPITÁLVÉ VÝDAVKY'!F117/30.126,2)</f>
        <v>0</v>
      </c>
      <c r="G112" s="297">
        <f>ROUND('KAPITÁLVÉ VÝDAVKY'!G117/30.126,2)</f>
        <v>0</v>
      </c>
    </row>
    <row r="113" spans="2:7" ht="12.75">
      <c r="B113" s="175"/>
      <c r="C113" s="101"/>
      <c r="D113" s="84" t="s">
        <v>323</v>
      </c>
      <c r="E113" s="386">
        <f>ROUND('KAPITÁLVÉ VÝDAVKY'!E118/30.126,2)</f>
        <v>0</v>
      </c>
      <c r="F113" s="386">
        <f>ROUND('KAPITÁLVÉ VÝDAVKY'!F118/30.126,2)</f>
        <v>0</v>
      </c>
      <c r="G113" s="297">
        <f>ROUND('KAPITÁLVÉ VÝDAVKY'!G118/30.126,2)</f>
        <v>0</v>
      </c>
    </row>
    <row r="114" spans="2:7" ht="12.75">
      <c r="B114" s="175"/>
      <c r="C114" s="101"/>
      <c r="D114" s="84" t="s">
        <v>350</v>
      </c>
      <c r="E114" s="386">
        <f>ROUND('KAPITÁLVÉ VÝDAVKY'!E119/30.126,2)</f>
        <v>16.6</v>
      </c>
      <c r="F114" s="386">
        <f>ROUND('KAPITÁLVÉ VÝDAVKY'!F119/30.126,2)</f>
        <v>0</v>
      </c>
      <c r="G114" s="297">
        <f>ROUND('KAPITÁLVÉ VÝDAVKY'!G119/30.126,2)</f>
        <v>0</v>
      </c>
    </row>
    <row r="115" spans="2:7" ht="12.75">
      <c r="B115" s="175"/>
      <c r="C115" s="101"/>
      <c r="D115" s="84" t="s">
        <v>351</v>
      </c>
      <c r="E115" s="386">
        <f>ROUND('KAPITÁLVÉ VÝDAVKY'!E120/30.126,2)</f>
        <v>16.6</v>
      </c>
      <c r="F115" s="386">
        <f>ROUND('KAPITÁLVÉ VÝDAVKY'!F120/30.126,2)</f>
        <v>0</v>
      </c>
      <c r="G115" s="297">
        <f>ROUND('KAPITÁLVÉ VÝDAVKY'!G120/30.126,2)</f>
        <v>0</v>
      </c>
    </row>
    <row r="116" spans="2:7" ht="12.75">
      <c r="B116" s="175"/>
      <c r="C116" s="101"/>
      <c r="D116" s="84" t="s">
        <v>246</v>
      </c>
      <c r="E116" s="386">
        <f>ROUND('KAPITÁLVÉ VÝDAVKY'!E121/30.126,2)</f>
        <v>23.24</v>
      </c>
      <c r="F116" s="386">
        <f>ROUND('KAPITÁLVÉ VÝDAVKY'!F121/30.126,2)</f>
        <v>0</v>
      </c>
      <c r="G116" s="297">
        <f>ROUND('KAPITÁLVÉ VÝDAVKY'!G121/30.126,2)</f>
        <v>8.3</v>
      </c>
    </row>
    <row r="117" spans="2:7" ht="13.5" thickBot="1">
      <c r="B117" s="175"/>
      <c r="C117" s="101"/>
      <c r="D117" s="105" t="s">
        <v>273</v>
      </c>
      <c r="E117" s="393">
        <f>ROUND('KAPITÁLVÉ VÝDAVKY'!E122/30.126,2)</f>
        <v>7.97</v>
      </c>
      <c r="F117" s="393">
        <f>ROUND('KAPITÁLVÉ VÝDAVKY'!F122/30.126,2)</f>
        <v>6.64</v>
      </c>
      <c r="G117" s="347">
        <f>ROUND('KAPITÁLVÉ VÝDAVKY'!G122/30.126,2)</f>
        <v>0</v>
      </c>
    </row>
    <row r="118" spans="2:7" ht="17.25" thickBot="1" thickTop="1">
      <c r="B118" s="734" t="s">
        <v>161</v>
      </c>
      <c r="C118" s="735"/>
      <c r="D118" s="735"/>
      <c r="E118" s="345">
        <f>E102+E95+E99+E91+E73+E67+E60+E49+E45+E26+E11+E9+E4</f>
        <v>10408.49</v>
      </c>
      <c r="F118" s="345">
        <f>F102+F95+F99+F91+F73+F67+F60+F49+F45+F26+F11+F9+F4</f>
        <v>1596.59</v>
      </c>
      <c r="G118" s="345">
        <f>G102+G95+G99+G91+G73+G67+G60+G49+G45+G26+G11+G9+G4</f>
        <v>1671.1099999999997</v>
      </c>
    </row>
    <row r="119" ht="13.5" thickTop="1"/>
    <row r="161" spans="1:6" ht="12.75">
      <c r="A161" s="732"/>
      <c r="B161" s="732"/>
      <c r="C161" s="732"/>
      <c r="D161" s="732"/>
      <c r="E161" s="732"/>
      <c r="F161" s="457"/>
    </row>
    <row r="164" spans="1:6" ht="12.75">
      <c r="A164" s="732"/>
      <c r="B164" s="732"/>
      <c r="C164" s="732"/>
      <c r="D164" s="732"/>
      <c r="E164" s="732"/>
      <c r="F164" s="457"/>
    </row>
  </sheetData>
  <sheetProtection/>
  <mergeCells count="33">
    <mergeCell ref="C26:D26"/>
    <mergeCell ref="B118:D118"/>
    <mergeCell ref="A161:E161"/>
    <mergeCell ref="A164:E164"/>
    <mergeCell ref="C91:D91"/>
    <mergeCell ref="C95:D95"/>
    <mergeCell ref="C99:D99"/>
    <mergeCell ref="C102:D102"/>
    <mergeCell ref="B74:B90"/>
    <mergeCell ref="C74:C90"/>
    <mergeCell ref="E65:E66"/>
    <mergeCell ref="B65:B66"/>
    <mergeCell ref="F2:F3"/>
    <mergeCell ref="B68:B72"/>
    <mergeCell ref="C68:C72"/>
    <mergeCell ref="C73:D73"/>
    <mergeCell ref="C4:D4"/>
    <mergeCell ref="C9:D9"/>
    <mergeCell ref="C11:D11"/>
    <mergeCell ref="G65:G66"/>
    <mergeCell ref="C67:D67"/>
    <mergeCell ref="F65:F66"/>
    <mergeCell ref="C45:D45"/>
    <mergeCell ref="C49:D49"/>
    <mergeCell ref="C60:D60"/>
    <mergeCell ref="C65:C66"/>
    <mergeCell ref="D65:D66"/>
    <mergeCell ref="B1:G1"/>
    <mergeCell ref="B2:B3"/>
    <mergeCell ref="C2:C3"/>
    <mergeCell ref="D2:D3"/>
    <mergeCell ref="E2:E3"/>
    <mergeCell ref="G2:G3"/>
  </mergeCells>
  <printOptions/>
  <pageMargins left="0.75" right="0.75" top="1" bottom="1" header="0.4921259845" footer="0.4921259845"/>
  <pageSetup horizontalDpi="600" verticalDpi="600" orientation="portrait" paperSize="9" scale="78" r:id="rId1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H26"/>
  <sheetViews>
    <sheetView showGridLines="0" zoomScalePageLayoutView="0" workbookViewId="0" topLeftCell="B4">
      <selection activeCell="F14" sqref="F14"/>
    </sheetView>
  </sheetViews>
  <sheetFormatPr defaultColWidth="9.140625" defaultRowHeight="12.75"/>
  <cols>
    <col min="1" max="1" width="0.85546875" style="0" hidden="1" customWidth="1"/>
    <col min="2" max="2" width="10.57421875" style="0" customWidth="1"/>
    <col min="3" max="3" width="8.140625" style="0" customWidth="1"/>
    <col min="4" max="4" width="32.8515625" style="0" customWidth="1"/>
    <col min="5" max="6" width="10.140625" style="0" customWidth="1"/>
    <col min="7" max="7" width="10.7109375" style="0" customWidth="1"/>
  </cols>
  <sheetData>
    <row r="1" ht="12.75">
      <c r="B1" s="46" t="s">
        <v>179</v>
      </c>
    </row>
    <row r="2" spans="2:7" ht="13.5" thickBot="1">
      <c r="B2" s="46" t="s">
        <v>180</v>
      </c>
      <c r="G2" s="455" t="s">
        <v>369</v>
      </c>
    </row>
    <row r="3" spans="2:7" ht="12.75" customHeight="1" thickTop="1">
      <c r="B3" s="663" t="s">
        <v>120</v>
      </c>
      <c r="C3" s="657" t="s">
        <v>63</v>
      </c>
      <c r="D3" s="653" t="s">
        <v>135</v>
      </c>
      <c r="E3" s="668" t="s">
        <v>334</v>
      </c>
      <c r="F3" s="668" t="s">
        <v>375</v>
      </c>
      <c r="G3" s="721" t="s">
        <v>376</v>
      </c>
    </row>
    <row r="4" spans="2:7" ht="30" customHeight="1" thickBot="1">
      <c r="B4" s="664"/>
      <c r="C4" s="658"/>
      <c r="D4" s="654"/>
      <c r="E4" s="669"/>
      <c r="F4" s="669"/>
      <c r="G4" s="722"/>
    </row>
    <row r="5" spans="2:7" ht="14.25" thickBot="1" thickTop="1">
      <c r="B5" s="346">
        <v>519</v>
      </c>
      <c r="C5" s="746" t="s">
        <v>173</v>
      </c>
      <c r="D5" s="747"/>
      <c r="E5" s="360">
        <f>SUM(E6:E7)</f>
        <v>75686</v>
      </c>
      <c r="F5" s="360">
        <f>SUM(F6:F7)</f>
        <v>0</v>
      </c>
      <c r="G5" s="304">
        <f>SUM(G6:G7)</f>
        <v>0</v>
      </c>
    </row>
    <row r="6" spans="2:7" ht="12.75">
      <c r="B6" s="169"/>
      <c r="C6" s="162"/>
      <c r="D6" s="83" t="s">
        <v>174</v>
      </c>
      <c r="E6" s="63"/>
      <c r="F6" s="63"/>
      <c r="G6" s="296"/>
    </row>
    <row r="7" spans="2:7" ht="13.5" thickBot="1">
      <c r="B7" s="180"/>
      <c r="C7" s="163"/>
      <c r="D7" s="87" t="s">
        <v>175</v>
      </c>
      <c r="E7" s="67">
        <v>75686</v>
      </c>
      <c r="F7" s="67">
        <v>0</v>
      </c>
      <c r="G7" s="302">
        <v>0</v>
      </c>
    </row>
    <row r="8" spans="2:7" ht="13.5" thickBot="1">
      <c r="B8" s="181">
        <v>450</v>
      </c>
      <c r="C8" s="741" t="s">
        <v>113</v>
      </c>
      <c r="D8" s="742"/>
      <c r="E8" s="3">
        <f>SUM(E9:E14)</f>
        <v>24000</v>
      </c>
      <c r="F8" s="3">
        <f>SUM(F9:F14)</f>
        <v>6000</v>
      </c>
      <c r="G8" s="304">
        <f>SUM(G9:G14)</f>
        <v>6000</v>
      </c>
    </row>
    <row r="9" spans="2:7" ht="12.75">
      <c r="B9" s="178"/>
      <c r="C9" s="162"/>
      <c r="D9" s="164" t="s">
        <v>183</v>
      </c>
      <c r="E9" s="63">
        <v>8000</v>
      </c>
      <c r="F9" s="63">
        <v>2000</v>
      </c>
      <c r="G9" s="296">
        <v>2000</v>
      </c>
    </row>
    <row r="10" spans="2:7" ht="12.75">
      <c r="B10" s="179"/>
      <c r="C10" s="246"/>
      <c r="D10" s="247" t="s">
        <v>247</v>
      </c>
      <c r="E10" s="80"/>
      <c r="F10" s="80"/>
      <c r="G10" s="301"/>
    </row>
    <row r="11" spans="2:7" ht="12.75">
      <c r="B11" s="179"/>
      <c r="C11" s="246"/>
      <c r="D11" s="247" t="s">
        <v>176</v>
      </c>
      <c r="E11" s="80">
        <v>16000</v>
      </c>
      <c r="F11" s="80">
        <v>4000</v>
      </c>
      <c r="G11" s="301">
        <v>4000</v>
      </c>
    </row>
    <row r="12" spans="2:7" ht="12.75">
      <c r="B12" s="179"/>
      <c r="C12" s="246"/>
      <c r="D12" s="247" t="s">
        <v>177</v>
      </c>
      <c r="E12" s="80"/>
      <c r="F12" s="80"/>
      <c r="G12" s="301"/>
    </row>
    <row r="13" spans="2:7" ht="12.75">
      <c r="B13" s="179"/>
      <c r="C13" s="165"/>
      <c r="D13" s="166" t="s">
        <v>210</v>
      </c>
      <c r="E13" s="65"/>
      <c r="F13" s="65"/>
      <c r="G13" s="297"/>
    </row>
    <row r="14" spans="2:8" ht="13.5" thickBot="1">
      <c r="B14" s="179"/>
      <c r="C14" s="165"/>
      <c r="D14" s="166" t="s">
        <v>182</v>
      </c>
      <c r="E14" s="65"/>
      <c r="F14" s="65"/>
      <c r="G14" s="297"/>
      <c r="H14" s="48"/>
    </row>
    <row r="15" spans="2:7" ht="14.25" thickBot="1" thickTop="1">
      <c r="B15" s="743" t="s">
        <v>178</v>
      </c>
      <c r="C15" s="744"/>
      <c r="D15" s="745"/>
      <c r="E15" s="271">
        <f>E8+E5</f>
        <v>99686</v>
      </c>
      <c r="F15" s="271">
        <f>F8+F5</f>
        <v>6000</v>
      </c>
      <c r="G15" s="354">
        <f>G8+G5</f>
        <v>6000</v>
      </c>
    </row>
    <row r="16" ht="13.5" thickTop="1"/>
    <row r="17" ht="13.5" thickBot="1">
      <c r="B17" s="99" t="s">
        <v>181</v>
      </c>
    </row>
    <row r="18" spans="2:7" ht="13.5" customHeight="1" thickTop="1">
      <c r="B18" s="693" t="s">
        <v>62</v>
      </c>
      <c r="C18" s="681" t="s">
        <v>63</v>
      </c>
      <c r="D18" s="679" t="s">
        <v>64</v>
      </c>
      <c r="E18" s="668" t="s">
        <v>334</v>
      </c>
      <c r="F18" s="668" t="s">
        <v>375</v>
      </c>
      <c r="G18" s="721" t="s">
        <v>376</v>
      </c>
    </row>
    <row r="19" spans="2:7" ht="32.25" customHeight="1" thickBot="1">
      <c r="B19" s="694"/>
      <c r="C19" s="682"/>
      <c r="D19" s="680"/>
      <c r="E19" s="669"/>
      <c r="F19" s="669"/>
      <c r="G19" s="722"/>
    </row>
    <row r="20" spans="2:7" ht="14.25" thickBot="1" thickTop="1">
      <c r="B20" s="185" t="s">
        <v>5</v>
      </c>
      <c r="C20" s="746" t="s">
        <v>173</v>
      </c>
      <c r="D20" s="747"/>
      <c r="E20" s="254">
        <f>SUM(E21:E25)</f>
        <v>6702</v>
      </c>
      <c r="F20" s="254">
        <f>SUM(F21:F25)</f>
        <v>9142</v>
      </c>
      <c r="G20" s="355">
        <f>SUM(G21:G25)</f>
        <v>9000</v>
      </c>
    </row>
    <row r="21" spans="2:7" ht="12.75">
      <c r="B21" s="186"/>
      <c r="C21" s="182"/>
      <c r="D21" s="182" t="s">
        <v>193</v>
      </c>
      <c r="E21" s="260">
        <v>6560</v>
      </c>
      <c r="F21" s="260">
        <v>9000</v>
      </c>
      <c r="G21" s="356">
        <v>9000</v>
      </c>
    </row>
    <row r="22" spans="2:7" ht="12.75">
      <c r="B22" s="187"/>
      <c r="C22" s="183"/>
      <c r="D22" s="280" t="s">
        <v>282</v>
      </c>
      <c r="E22" s="261"/>
      <c r="F22" s="261"/>
      <c r="G22" s="357"/>
    </row>
    <row r="23" spans="2:7" s="259" customFormat="1" ht="12.75">
      <c r="B23" s="257"/>
      <c r="C23" s="258"/>
      <c r="D23" s="262" t="s">
        <v>233</v>
      </c>
      <c r="E23" s="261">
        <v>142</v>
      </c>
      <c r="F23" s="261">
        <v>142</v>
      </c>
      <c r="G23" s="357"/>
    </row>
    <row r="24" spans="2:7" ht="12.75">
      <c r="B24" s="187"/>
      <c r="C24" s="183"/>
      <c r="D24" s="183"/>
      <c r="E24" s="255"/>
      <c r="F24" s="255"/>
      <c r="G24" s="358"/>
    </row>
    <row r="25" spans="2:7" ht="13.5" thickBot="1">
      <c r="B25" s="188"/>
      <c r="C25" s="184"/>
      <c r="D25" s="184"/>
      <c r="E25" s="256"/>
      <c r="F25" s="256"/>
      <c r="G25" s="359"/>
    </row>
    <row r="26" spans="2:7" ht="14.25" thickBot="1" thickTop="1">
      <c r="B26" s="743" t="s">
        <v>178</v>
      </c>
      <c r="C26" s="744"/>
      <c r="D26" s="745"/>
      <c r="E26" s="271">
        <f>E20</f>
        <v>6702</v>
      </c>
      <c r="F26" s="271">
        <f>F20</f>
        <v>9142</v>
      </c>
      <c r="G26" s="354">
        <f>G20</f>
        <v>9000</v>
      </c>
    </row>
    <row r="27" ht="13.5" thickTop="1"/>
  </sheetData>
  <sheetProtection/>
  <mergeCells count="17">
    <mergeCell ref="C5:D5"/>
    <mergeCell ref="E3:E4"/>
    <mergeCell ref="G3:G4"/>
    <mergeCell ref="G18:G19"/>
    <mergeCell ref="E18:E19"/>
    <mergeCell ref="F3:F4"/>
    <mergeCell ref="F18:F19"/>
    <mergeCell ref="B3:B4"/>
    <mergeCell ref="C8:D8"/>
    <mergeCell ref="B26:D26"/>
    <mergeCell ref="B18:B19"/>
    <mergeCell ref="C18:C19"/>
    <mergeCell ref="D18:D19"/>
    <mergeCell ref="C20:D20"/>
    <mergeCell ref="B15:D15"/>
    <mergeCell ref="C3:C4"/>
    <mergeCell ref="D3:D4"/>
  </mergeCells>
  <printOptions/>
  <pageMargins left="0.28" right="0.26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kamenicky</cp:lastModifiedBy>
  <cp:lastPrinted>2008-12-18T07:33:38Z</cp:lastPrinted>
  <dcterms:created xsi:type="dcterms:W3CDTF">2006-09-20T05:43:56Z</dcterms:created>
  <dcterms:modified xsi:type="dcterms:W3CDTF">2009-01-12T07:39:17Z</dcterms:modified>
  <cp:category/>
  <cp:version/>
  <cp:contentType/>
  <cp:contentStatus/>
</cp:coreProperties>
</file>